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D:\Selbstständigkeit\PC-Schulungsunterlage alle\Excel auf PC\"/>
    </mc:Choice>
  </mc:AlternateContent>
  <xr:revisionPtr revIDLastSave="0" documentId="13_ncr:1_{50B182BD-E0DA-4403-AA2A-6DE13345D9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chnung Ausdruck" sheetId="16" r:id="rId1"/>
    <sheet name="Rechnung Übung" sheetId="15" r:id="rId2"/>
    <sheet name="Rechnung1" sheetId="1" r:id="rId3"/>
    <sheet name="Rechnung_neu" sheetId="11" r:id="rId4"/>
    <sheet name="Rechnung2" sheetId="5" r:id="rId5"/>
    <sheet name="Rechnung3" sheetId="8" r:id="rId6"/>
    <sheet name="Rechnung4" sheetId="9" r:id="rId7"/>
    <sheet name="Rechnung4_Formel" sheetId="12" r:id="rId8"/>
    <sheet name="Skonti" sheetId="6" r:id="rId9"/>
    <sheet name="Kunden" sheetId="2" r:id="rId10"/>
    <sheet name="Artikel" sheetId="3" r:id="rId11"/>
    <sheet name="Rabattstufen" sheetId="7" r:id="rId12"/>
  </sheets>
  <definedNames>
    <definedName name="_xlnm.Print_Area" localSheetId="0">'Rechnung Ausdruck'!$A$1:$J$29</definedName>
    <definedName name="_xlnm.Print_Area" localSheetId="1">'Rechnung Übung'!$A$1:$F$43</definedName>
    <definedName name="_xlnm.Print_Area" localSheetId="3">Rechnung_neu!$A$1:$F$43</definedName>
    <definedName name="_xlnm.Print_Area" localSheetId="2">Rechnung1!$A$1:$F$50</definedName>
    <definedName name="_xlnm.Print_Area" localSheetId="4">Rechnung2!$A$1:$F$43</definedName>
    <definedName name="_xlnm.Print_Area" localSheetId="5">Rechnung3!$A$1:$F$50</definedName>
    <definedName name="_xlnm.Print_Area" localSheetId="6">Rechnung4!$A$1:$F$50</definedName>
    <definedName name="_xlnm.Print_Area" localSheetId="7">Rechnung4_Formel!$A$1:$K$43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6" l="1"/>
  <c r="F24" i="16" s="1"/>
  <c r="C24" i="16"/>
  <c r="E23" i="16"/>
  <c r="F23" i="16" s="1"/>
  <c r="C23" i="16"/>
  <c r="E22" i="16"/>
  <c r="F22" i="16" s="1"/>
  <c r="C22" i="16"/>
  <c r="E11" i="16"/>
  <c r="C11" i="16"/>
  <c r="E10" i="16"/>
  <c r="C10" i="16"/>
  <c r="E9" i="16"/>
  <c r="C9" i="16"/>
  <c r="E24" i="15"/>
  <c r="C24" i="15"/>
  <c r="E23" i="15"/>
  <c r="C23" i="15"/>
  <c r="E22" i="15"/>
  <c r="C22" i="15"/>
  <c r="F12" i="15"/>
  <c r="A11" i="15"/>
  <c r="A10" i="15"/>
  <c r="A9" i="15"/>
  <c r="A8" i="15"/>
  <c r="J6" i="12"/>
  <c r="J8" i="12" s="1"/>
  <c r="J10" i="12" s="1"/>
  <c r="A8" i="12"/>
  <c r="A9" i="12"/>
  <c r="A10" i="12"/>
  <c r="A11" i="12"/>
  <c r="B13" i="12"/>
  <c r="C22" i="12"/>
  <c r="C23" i="12"/>
  <c r="C24" i="12"/>
  <c r="C25" i="12"/>
  <c r="E25" i="12"/>
  <c r="F25" i="12" s="1"/>
  <c r="C26" i="12"/>
  <c r="E26" i="12"/>
  <c r="F26" i="12" s="1"/>
  <c r="C27" i="12"/>
  <c r="E27" i="12"/>
  <c r="F27" i="12" s="1"/>
  <c r="C28" i="12"/>
  <c r="E28" i="12"/>
  <c r="F28" i="12"/>
  <c r="C29" i="12"/>
  <c r="E29" i="12"/>
  <c r="F29" i="12"/>
  <c r="C30" i="12"/>
  <c r="E30" i="12"/>
  <c r="F30" i="12" s="1"/>
  <c r="C31" i="12"/>
  <c r="E31" i="12"/>
  <c r="F31" i="12" s="1"/>
  <c r="F13" i="5"/>
  <c r="B13" i="8"/>
  <c r="B13" i="9"/>
  <c r="J6" i="9"/>
  <c r="J8" i="9" s="1"/>
  <c r="J10" i="9" s="1"/>
  <c r="E31" i="9"/>
  <c r="F31" i="9"/>
  <c r="F23" i="9"/>
  <c r="F24" i="9"/>
  <c r="E25" i="9"/>
  <c r="F25" i="9" s="1"/>
  <c r="E26" i="9"/>
  <c r="F26" i="9" s="1"/>
  <c r="E27" i="9"/>
  <c r="F27" i="9"/>
  <c r="E28" i="9"/>
  <c r="F28" i="9" s="1"/>
  <c r="E29" i="9"/>
  <c r="F29" i="9"/>
  <c r="E30" i="9"/>
  <c r="F30" i="9" s="1"/>
  <c r="F22" i="9"/>
  <c r="C23" i="9"/>
  <c r="C24" i="9"/>
  <c r="C25" i="9"/>
  <c r="C26" i="9"/>
  <c r="C27" i="9"/>
  <c r="C28" i="9"/>
  <c r="C29" i="9"/>
  <c r="C30" i="9"/>
  <c r="C31" i="9"/>
  <c r="C22" i="9"/>
  <c r="A8" i="11"/>
  <c r="A9" i="11"/>
  <c r="A10" i="11"/>
  <c r="A11" i="11"/>
  <c r="F12" i="11"/>
  <c r="C22" i="11"/>
  <c r="E22" i="11"/>
  <c r="F22" i="11"/>
  <c r="C23" i="11"/>
  <c r="E23" i="11"/>
  <c r="F23" i="11"/>
  <c r="C24" i="11"/>
  <c r="E24" i="11"/>
  <c r="F24" i="11" s="1"/>
  <c r="H20" i="5"/>
  <c r="H19" i="8"/>
  <c r="A8" i="9"/>
  <c r="A9" i="9"/>
  <c r="A10" i="9"/>
  <c r="A11" i="9"/>
  <c r="J6" i="8"/>
  <c r="J8" i="8" s="1"/>
  <c r="J10" i="8" s="1"/>
  <c r="A8" i="8"/>
  <c r="A9" i="8"/>
  <c r="A10" i="8"/>
  <c r="A11" i="8"/>
  <c r="C22" i="8"/>
  <c r="C23" i="8"/>
  <c r="C24" i="8"/>
  <c r="E23" i="5"/>
  <c r="F23" i="5"/>
  <c r="E22" i="5"/>
  <c r="F22" i="5" s="1"/>
  <c r="E24" i="5"/>
  <c r="F24" i="5" s="1"/>
  <c r="C23" i="5"/>
  <c r="C24" i="5"/>
  <c r="C22" i="5"/>
  <c r="A11" i="5"/>
  <c r="A10" i="5"/>
  <c r="A9" i="5"/>
  <c r="A8" i="5"/>
  <c r="F22" i="1"/>
  <c r="F32" i="1" s="1"/>
  <c r="F23" i="1"/>
  <c r="F24" i="1"/>
  <c r="F27" i="16" l="1"/>
  <c r="F33" i="1"/>
  <c r="F34" i="1" s="1"/>
  <c r="E42" i="1" s="1"/>
  <c r="E24" i="8"/>
  <c r="F24" i="8" s="1"/>
  <c r="E23" i="8"/>
  <c r="F23" i="8" s="1"/>
  <c r="F32" i="5"/>
  <c r="F33" i="5"/>
  <c r="F34" i="5" s="1"/>
  <c r="E24" i="12"/>
  <c r="F24" i="12" s="1"/>
  <c r="E22" i="12"/>
  <c r="F22" i="12" s="1"/>
  <c r="E23" i="12"/>
  <c r="F23" i="12" s="1"/>
  <c r="E22" i="8"/>
  <c r="F22" i="8" s="1"/>
  <c r="F32" i="9"/>
  <c r="F28" i="16" l="1"/>
  <c r="F29" i="16" s="1"/>
  <c r="F32" i="8"/>
  <c r="F33" i="8" s="1"/>
  <c r="F33" i="9"/>
  <c r="F34" i="9"/>
  <c r="F32" i="12"/>
  <c r="F34" i="8" l="1"/>
  <c r="F33" i="12"/>
  <c r="F34" i="12" s="1"/>
  <c r="A42" i="12" s="1"/>
  <c r="A43" i="9"/>
  <c r="A42" i="9"/>
  <c r="A43" i="12" l="1"/>
</calcChain>
</file>

<file path=xl/sharedStrings.xml><?xml version="1.0" encoding="utf-8"?>
<sst xmlns="http://schemas.openxmlformats.org/spreadsheetml/2006/main" count="248" uniqueCount="106">
  <si>
    <t>Stahl Müller</t>
  </si>
  <si>
    <t>Großstr. 14</t>
  </si>
  <si>
    <t>25813 Husum</t>
  </si>
  <si>
    <t>Bauunternehmen Hansen</t>
  </si>
  <si>
    <t>Am Zingel 2</t>
  </si>
  <si>
    <t>Rechnung</t>
  </si>
  <si>
    <t>Husum, den 26.1 2006</t>
  </si>
  <si>
    <t>Wir lieferten wie folgt,</t>
  </si>
  <si>
    <t>Artikeln.</t>
  </si>
  <si>
    <t>Bezeichnung</t>
  </si>
  <si>
    <t>Anzahl</t>
  </si>
  <si>
    <t>Einzelpreis</t>
  </si>
  <si>
    <t>Gesamt</t>
  </si>
  <si>
    <t>Lieferdatum</t>
  </si>
  <si>
    <t>Stahl 12mm</t>
  </si>
  <si>
    <t>Rohr 24 mm</t>
  </si>
  <si>
    <t>Stahl 14 mm</t>
  </si>
  <si>
    <t>Summe:</t>
  </si>
  <si>
    <t>Mwst.</t>
  </si>
  <si>
    <t>Zahlbar innerhalb 10 Tagen</t>
  </si>
  <si>
    <t xml:space="preserve">Bei Zahlung innerhalb 7 Tagen 3% Skonto = </t>
  </si>
  <si>
    <t>Konto etc.</t>
  </si>
  <si>
    <t>Summenfunktion</t>
  </si>
  <si>
    <t>Prozentrechnung</t>
  </si>
  <si>
    <t>Manuelle Eingabe des Datums</t>
  </si>
  <si>
    <t>Manulle Eingabe der Kundenadresse</t>
  </si>
  <si>
    <t>Herrn Müller</t>
  </si>
  <si>
    <t>Firma</t>
  </si>
  <si>
    <t>Anrede</t>
  </si>
  <si>
    <t>Vorname</t>
  </si>
  <si>
    <t>Nachname</t>
  </si>
  <si>
    <t>Plz</t>
  </si>
  <si>
    <t>Ort</t>
  </si>
  <si>
    <t>Strasse</t>
  </si>
  <si>
    <t>Tel</t>
  </si>
  <si>
    <t>KdNr.</t>
  </si>
  <si>
    <t>Herr</t>
  </si>
  <si>
    <t>Heiner</t>
  </si>
  <si>
    <t>Hansen</t>
  </si>
  <si>
    <t>Husum</t>
  </si>
  <si>
    <t>04841/766659</t>
  </si>
  <si>
    <t>Maler Muster</t>
  </si>
  <si>
    <t>Carsten</t>
  </si>
  <si>
    <t>Janssen</t>
  </si>
  <si>
    <t>Bredstedt</t>
  </si>
  <si>
    <t>Am Zingel 22</t>
  </si>
  <si>
    <t>Am Bahnhof 34</t>
  </si>
  <si>
    <t>04671/3488</t>
  </si>
  <si>
    <t>Kd.Nr.</t>
  </si>
  <si>
    <t>Artikelnummer</t>
  </si>
  <si>
    <t>Nettopreis</t>
  </si>
  <si>
    <t>Sverweis</t>
  </si>
  <si>
    <t>Skonti</t>
  </si>
  <si>
    <t>Bei Zahlung innerhalb 7 Tage</t>
  </si>
  <si>
    <t>Maler Meier</t>
  </si>
  <si>
    <t>Frau</t>
  </si>
  <si>
    <t>Jasmin</t>
  </si>
  <si>
    <t>Meier</t>
  </si>
  <si>
    <t>Joldelund</t>
  </si>
  <si>
    <t>Dorfstr. 14</t>
  </si>
  <si>
    <t>0765/654</t>
  </si>
  <si>
    <t>Kundenadresse mit Sverweis und Textverknüpfung.</t>
  </si>
  <si>
    <t>Rabattstufe</t>
  </si>
  <si>
    <t>Zwischenschritte</t>
  </si>
  <si>
    <t>Rabattstufe des Kunden</t>
  </si>
  <si>
    <t>Prozente des Kunden</t>
  </si>
  <si>
    <t>Stufe</t>
  </si>
  <si>
    <t>Prozent</t>
  </si>
  <si>
    <t>Der Kunde zahlt</t>
  </si>
  <si>
    <t>Hier taucht ein Fehler auf. 60 x 1,19 € = 71,40 €</t>
  </si>
  <si>
    <t>komplett inE 22 eingeben.</t>
  </si>
  <si>
    <t xml:space="preserve">Alternativ könnte man auch die Zwischenschritte auslassen und die Formel </t>
  </si>
  <si>
    <t>Sie würde dann lauten:</t>
  </si>
  <si>
    <t>=SVERWEIS(B22;Artikel!A:C;3;FALSCH)*(100%-SVERWEIS(SVERWEIS(Rechnung3!D11;Kunden!A:J;10;FALSCH);Rabattstufen!A:B;2;FALSCH))</t>
  </si>
  <si>
    <t>Manuelle Eingabe aller Daten und Multiplikation.</t>
  </si>
  <si>
    <t>Die HEUTE Funtion gibt eine fortlaufende Zahl aus.</t>
  </si>
  <si>
    <t>Der 1.1.1900 ist 1.</t>
  </si>
  <si>
    <t>Automatisch wiird die Zahl als Datum formatiert.</t>
  </si>
  <si>
    <t>In einer Formel wie in E13 muss diese Zahl aber extra formatiert werden. Daher TEXT.</t>
  </si>
  <si>
    <t>Alternative:</t>
  </si>
  <si>
    <t xml:space="preserve">Husum, den </t>
  </si>
  <si>
    <t>HEUTE Funktion</t>
  </si>
  <si>
    <t>Bauer Hansen</t>
  </si>
  <si>
    <t>Bei Zahlung innerhalb 14 Tage</t>
  </si>
  <si>
    <t>Runden, Textverknüpfung, Prozentrechnung, Max</t>
  </si>
  <si>
    <t>Zahlbar innerhalb 21 Tagen</t>
  </si>
  <si>
    <t xml:space="preserve">Husum, </t>
  </si>
  <si>
    <t>Artikelnr.</t>
  </si>
  <si>
    <t>Wir lieferten wie folgt:</t>
  </si>
  <si>
    <t>Um nach dem Herunterziehen von Formeln keine Anzeige in leeren Zellen zu erhalten gibt es verschiedene Möglichkeiten:
Wenn(Istleer(
Wenn(istfehler(
Siehe Beispiele</t>
  </si>
  <si>
    <t>Irgendwas</t>
  </si>
  <si>
    <t>Lagerware</t>
  </si>
  <si>
    <t>ja</t>
  </si>
  <si>
    <t>nein</t>
  </si>
  <si>
    <t>Netto</t>
  </si>
  <si>
    <t>Ust</t>
  </si>
  <si>
    <t>Brutto</t>
  </si>
  <si>
    <t>Einfache Formel mit relativen Bezügen</t>
  </si>
  <si>
    <t>Summe</t>
  </si>
  <si>
    <t>=D8*E8</t>
  </si>
  <si>
    <t>=D9*E9</t>
  </si>
  <si>
    <t>=D10*E10</t>
  </si>
  <si>
    <t>=SUMME(F8:F12)</t>
  </si>
  <si>
    <t>=F13*D14</t>
  </si>
  <si>
    <t>=SUMME(F13:F14)</t>
  </si>
  <si>
    <r>
      <t>Relativer Bezug</t>
    </r>
    <r>
      <rPr>
        <sz val="11"/>
        <rFont val="Arial"/>
        <family val="2"/>
      </rPr>
      <t xml:space="preserve"> + Summe + Prozent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</si>
</sst>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#,##0.00\ &quot;€&quot;"/>
    <numFmt numFmtId="166" formatCode="0.0&quot; m&quot;"/>
    <numFmt numFmtId="167" formatCode="_([$€]* #,##0.00_);_([$€]* \(#,##0.00\);_([$€]* &quot;-&quot;??_);_(@_)"/>
    <numFmt numFmtId="168" formatCode="#,##0.00&quot; €&quot;"/>
    <numFmt numFmtId="169" formatCode="[$-407]d/\ mmmm\ yyyy;@"/>
    <numFmt numFmtId="170" formatCode="_-* #,##0.00\ [$€-407]_-;\-* #,##0.00\ [$€-407]_-;_-* &quot;-&quot;??\ [$€-407]_-;_-@_-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165" fontId="0" fillId="0" borderId="0" xfId="3" applyNumberFormat="1" applyFont="1"/>
    <xf numFmtId="165" fontId="2" fillId="0" borderId="0" xfId="3" applyNumberFormat="1" applyFont="1" applyAlignment="1">
      <alignment horizontal="center"/>
    </xf>
    <xf numFmtId="165" fontId="0" fillId="0" borderId="1" xfId="3" applyNumberFormat="1" applyFont="1" applyBorder="1" applyAlignment="1">
      <alignment horizontal="right"/>
    </xf>
    <xf numFmtId="165" fontId="0" fillId="0" borderId="0" xfId="3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9" fontId="0" fillId="0" borderId="0" xfId="2" applyFont="1" applyAlignment="1">
      <alignment horizontal="right"/>
    </xf>
    <xf numFmtId="165" fontId="0" fillId="0" borderId="2" xfId="3" applyNumberFormat="1" applyFont="1" applyBorder="1" applyAlignment="1">
      <alignment horizontal="right"/>
    </xf>
    <xf numFmtId="165" fontId="1" fillId="0" borderId="0" xfId="3" applyNumberFormat="1"/>
    <xf numFmtId="165" fontId="1" fillId="0" borderId="1" xfId="3" applyNumberFormat="1" applyBorder="1" applyAlignment="1">
      <alignment horizontal="right"/>
    </xf>
    <xf numFmtId="165" fontId="1" fillId="0" borderId="0" xfId="3" applyNumberFormat="1" applyAlignment="1">
      <alignment horizontal="right"/>
    </xf>
    <xf numFmtId="9" fontId="1" fillId="0" borderId="0" xfId="2" applyAlignment="1">
      <alignment horizontal="right"/>
    </xf>
    <xf numFmtId="165" fontId="1" fillId="0" borderId="2" xfId="3" applyNumberFormat="1" applyBorder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9" fontId="0" fillId="0" borderId="0" xfId="0" applyNumberFormat="1"/>
    <xf numFmtId="0" fontId="0" fillId="0" borderId="0" xfId="0" applyAlignment="1" applyProtection="1">
      <alignment horizontal="right"/>
      <protection locked="0"/>
    </xf>
    <xf numFmtId="14" fontId="0" fillId="0" borderId="0" xfId="0" applyNumberFormat="1" applyAlignment="1" applyProtection="1">
      <alignment horizontal="right"/>
      <protection locked="0"/>
    </xf>
    <xf numFmtId="166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9" fontId="0" fillId="0" borderId="0" xfId="2" applyFont="1"/>
    <xf numFmtId="164" fontId="0" fillId="0" borderId="0" xfId="3" applyFont="1" applyAlignment="1">
      <alignment horizontal="right"/>
    </xf>
    <xf numFmtId="165" fontId="0" fillId="0" borderId="0" xfId="1" applyNumberFormat="1" applyFont="1" applyAlignment="1">
      <alignment horizontal="right"/>
    </xf>
    <xf numFmtId="168" fontId="0" fillId="0" borderId="0" xfId="3" applyNumberFormat="1" applyFont="1" applyAlignment="1">
      <alignment horizontal="right"/>
    </xf>
    <xf numFmtId="165" fontId="0" fillId="0" borderId="0" xfId="0" quotePrefix="1" applyNumberFormat="1" applyAlignment="1">
      <alignment horizontal="left"/>
    </xf>
    <xf numFmtId="165" fontId="1" fillId="0" borderId="0" xfId="3" quotePrefix="1" applyNumberFormat="1" applyFont="1" applyAlignment="1">
      <alignment horizontal="right"/>
    </xf>
    <xf numFmtId="165" fontId="1" fillId="0" borderId="0" xfId="3" quotePrefix="1" applyNumberFormat="1" applyFont="1" applyAlignment="1">
      <alignment horizontal="left"/>
    </xf>
    <xf numFmtId="165" fontId="0" fillId="0" borderId="0" xfId="1" quotePrefix="1" applyNumberFormat="1" applyFont="1" applyAlignment="1">
      <alignment horizontal="right"/>
    </xf>
    <xf numFmtId="0" fontId="0" fillId="0" borderId="0" xfId="1" quotePrefix="1" applyNumberFormat="1" applyFont="1" applyAlignment="1">
      <alignment horizontal="right"/>
    </xf>
    <xf numFmtId="0" fontId="4" fillId="0" borderId="0" xfId="0" applyFont="1" applyAlignment="1">
      <alignment horizontal="left"/>
    </xf>
    <xf numFmtId="9" fontId="1" fillId="0" borderId="0" xfId="2"/>
    <xf numFmtId="164" fontId="1" fillId="0" borderId="0" xfId="3" applyAlignment="1">
      <alignment horizontal="right"/>
    </xf>
    <xf numFmtId="0" fontId="1" fillId="0" borderId="0" xfId="1" quotePrefix="1" applyNumberFormat="1" applyFont="1" applyAlignment="1">
      <alignment horizontal="right"/>
    </xf>
    <xf numFmtId="165" fontId="1" fillId="0" borderId="0" xfId="1" quotePrefix="1" applyNumberFormat="1" applyFont="1" applyAlignment="1">
      <alignment horizontal="right"/>
    </xf>
    <xf numFmtId="168" fontId="0" fillId="0" borderId="0" xfId="3" quotePrefix="1" applyNumberFormat="1" applyFont="1"/>
    <xf numFmtId="0" fontId="0" fillId="0" borderId="1" xfId="0" applyBorder="1" applyAlignment="1">
      <alignment horizontal="left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>
      <alignment horizontal="left" vertical="center" indent="3"/>
    </xf>
    <xf numFmtId="0" fontId="2" fillId="0" borderId="0" xfId="0" applyFont="1"/>
    <xf numFmtId="169" fontId="2" fillId="0" borderId="0" xfId="0" applyNumberFormat="1" applyFont="1"/>
    <xf numFmtId="0" fontId="0" fillId="0" borderId="0" xfId="0" applyAlignment="1">
      <alignment horizontal="left" vertical="center"/>
    </xf>
    <xf numFmtId="0" fontId="5" fillId="0" borderId="0" xfId="0" applyFont="1"/>
    <xf numFmtId="14" fontId="1" fillId="0" borderId="0" xfId="3" applyNumberFormat="1" applyAlignment="1">
      <alignment horizontal="left"/>
    </xf>
    <xf numFmtId="165" fontId="1" fillId="0" borderId="0" xfId="3" applyNumberFormat="1" applyFont="1" applyAlignment="1">
      <alignment horizontal="right"/>
    </xf>
    <xf numFmtId="169" fontId="0" fillId="0" borderId="0" xfId="0" applyNumberFormat="1" applyAlignment="1">
      <alignment horizontal="left"/>
    </xf>
    <xf numFmtId="165" fontId="1" fillId="0" borderId="0" xfId="3" applyNumberFormat="1" applyBorder="1" applyAlignment="1">
      <alignment horizontal="right"/>
    </xf>
    <xf numFmtId="9" fontId="1" fillId="0" borderId="0" xfId="2" applyBorder="1" applyAlignment="1">
      <alignment horizontal="right"/>
    </xf>
    <xf numFmtId="0" fontId="0" fillId="0" borderId="0" xfId="0" quotePrefix="1"/>
    <xf numFmtId="14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left"/>
    </xf>
    <xf numFmtId="165" fontId="1" fillId="2" borderId="0" xfId="3" applyNumberFormat="1" applyFill="1"/>
    <xf numFmtId="14" fontId="1" fillId="2" borderId="0" xfId="3" applyNumberFormat="1" applyFill="1" applyAlignment="1">
      <alignment horizontal="left"/>
    </xf>
    <xf numFmtId="14" fontId="0" fillId="2" borderId="0" xfId="0" quotePrefix="1" applyNumberFormat="1" applyFill="1" applyAlignment="1">
      <alignment horizontal="right"/>
    </xf>
    <xf numFmtId="0" fontId="2" fillId="2" borderId="0" xfId="0" applyFont="1" applyFill="1" applyAlignment="1">
      <alignment horizontal="center"/>
    </xf>
    <xf numFmtId="165" fontId="2" fillId="2" borderId="0" xfId="3" applyNumberFormat="1" applyFont="1" applyFill="1" applyAlignment="1">
      <alignment horizontal="center"/>
    </xf>
    <xf numFmtId="165" fontId="1" fillId="2" borderId="0" xfId="3" applyNumberFormat="1" applyFill="1" applyBorder="1" applyAlignment="1">
      <alignment horizontal="right"/>
    </xf>
    <xf numFmtId="165" fontId="1" fillId="2" borderId="0" xfId="3" applyNumberFormat="1" applyFill="1" applyAlignment="1">
      <alignment horizontal="right"/>
    </xf>
    <xf numFmtId="170" fontId="0" fillId="0" borderId="0" xfId="3" applyNumberFormat="1" applyFont="1" applyAlignment="1">
      <alignment horizontal="right"/>
    </xf>
    <xf numFmtId="170" fontId="1" fillId="0" borderId="0" xfId="3" applyNumberFormat="1" applyAlignment="1">
      <alignment horizontal="right"/>
    </xf>
    <xf numFmtId="9" fontId="0" fillId="0" borderId="0" xfId="0" applyNumberFormat="1" applyAlignment="1" applyProtection="1">
      <alignment horizontal="right"/>
      <protection locked="0"/>
    </xf>
    <xf numFmtId="165" fontId="1" fillId="3" borderId="3" xfId="3" applyNumberFormat="1" applyFill="1" applyBorder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indent="3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5" fontId="7" fillId="4" borderId="3" xfId="3" quotePrefix="1" applyNumberFormat="1" applyFont="1" applyFill="1" applyBorder="1" applyAlignment="1">
      <alignment horizontal="right"/>
    </xf>
    <xf numFmtId="165" fontId="1" fillId="4" borderId="1" xfId="3" applyNumberFormat="1" applyFill="1" applyBorder="1" applyAlignment="1">
      <alignment horizontal="right"/>
    </xf>
    <xf numFmtId="165" fontId="1" fillId="4" borderId="3" xfId="3" applyNumberFormat="1" applyFill="1" applyBorder="1" applyAlignment="1">
      <alignment horizontal="right"/>
    </xf>
    <xf numFmtId="165" fontId="1" fillId="0" borderId="0" xfId="3" applyNumberFormat="1" applyFill="1" applyAlignment="1">
      <alignment horizontal="right"/>
    </xf>
    <xf numFmtId="165" fontId="1" fillId="0" borderId="0" xfId="3" applyNumberFormat="1" applyFill="1" applyBorder="1" applyAlignment="1">
      <alignment horizontal="right"/>
    </xf>
    <xf numFmtId="165" fontId="1" fillId="0" borderId="0" xfId="3" applyNumberFormat="1" applyFill="1"/>
    <xf numFmtId="0" fontId="8" fillId="0" borderId="0" xfId="0" applyFont="1"/>
  </cellXfs>
  <cellStyles count="4">
    <cellStyle name="Euro" xfId="1" xr:uid="{00000000-0005-0000-0000-000000000000}"/>
    <cellStyle name="Prozent" xfId="2" builtinId="5"/>
    <cellStyle name="Standard" xfId="0" builtinId="0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13C4-22ED-4822-9231-B726E8EC2F6F}">
  <dimension ref="A1:J29"/>
  <sheetViews>
    <sheetView tabSelected="1" workbookViewId="0">
      <selection sqref="A1:J29"/>
    </sheetView>
  </sheetViews>
  <sheetFormatPr baseColWidth="10" defaultRowHeight="12.75" x14ac:dyDescent="0.2"/>
  <cols>
    <col min="1" max="1" width="11" customWidth="1"/>
    <col min="2" max="2" width="9.28515625" customWidth="1"/>
    <col min="3" max="3" width="13.5703125" customWidth="1"/>
    <col min="4" max="4" width="10" customWidth="1"/>
    <col min="5" max="5" width="11.5703125" style="12" customWidth="1"/>
    <col min="6" max="6" width="17.5703125" style="12" customWidth="1"/>
    <col min="7" max="7" width="5.140625" customWidth="1"/>
    <col min="8" max="8" width="15" bestFit="1" customWidth="1"/>
    <col min="9" max="9" width="14" customWidth="1"/>
  </cols>
  <sheetData>
    <row r="1" spans="1:9" ht="15.75" x14ac:dyDescent="0.25">
      <c r="A1" s="85" t="s">
        <v>105</v>
      </c>
    </row>
    <row r="3" spans="1:9" x14ac:dyDescent="0.2">
      <c r="A3" s="77" t="s">
        <v>5</v>
      </c>
      <c r="B3" s="78"/>
      <c r="C3" s="77"/>
      <c r="D3" s="77"/>
      <c r="E3" s="77"/>
      <c r="F3" s="77"/>
    </row>
    <row r="5" spans="1:9" x14ac:dyDescent="0.2">
      <c r="A5" t="s">
        <v>7</v>
      </c>
    </row>
    <row r="7" spans="1:9" s="1" customFormat="1" x14ac:dyDescent="0.2">
      <c r="A7" s="3" t="s">
        <v>13</v>
      </c>
      <c r="B7" s="3" t="s">
        <v>8</v>
      </c>
      <c r="C7" s="3" t="s">
        <v>9</v>
      </c>
      <c r="D7" s="3" t="s">
        <v>10</v>
      </c>
      <c r="E7" s="13" t="s">
        <v>11</v>
      </c>
      <c r="F7" s="13" t="s">
        <v>12</v>
      </c>
    </row>
    <row r="8" spans="1:9" s="1" customFormat="1" x14ac:dyDescent="0.2">
      <c r="A8" s="22"/>
      <c r="B8" s="22"/>
      <c r="D8" s="22"/>
      <c r="E8" s="14"/>
      <c r="F8" s="14"/>
    </row>
    <row r="9" spans="1:9" s="1" customFormat="1" x14ac:dyDescent="0.2">
      <c r="A9" s="23">
        <v>38718</v>
      </c>
      <c r="B9" s="22">
        <v>6674</v>
      </c>
      <c r="C9" s="1" t="str">
        <f>VLOOKUP(B9,Artikel!A:C,2,FALSE)</f>
        <v>Rohr 24 mm</v>
      </c>
      <c r="D9" s="24">
        <v>60</v>
      </c>
      <c r="E9" s="14">
        <f>VLOOKUP(B9,Artikel!A:C,3,FALSE)</f>
        <v>1.25</v>
      </c>
      <c r="F9" s="79" t="s">
        <v>99</v>
      </c>
      <c r="G9" s="47"/>
      <c r="H9" s="68" t="s">
        <v>97</v>
      </c>
      <c r="I9" s="47"/>
    </row>
    <row r="10" spans="1:9" s="1" customFormat="1" x14ac:dyDescent="0.2">
      <c r="A10" s="23">
        <v>38809</v>
      </c>
      <c r="B10" s="22">
        <v>2446</v>
      </c>
      <c r="C10" s="1" t="str">
        <f>VLOOKUP(B10,Artikel!A:C,2,FALSE)</f>
        <v>Stahl 14 mm</v>
      </c>
      <c r="D10" s="24">
        <v>120</v>
      </c>
      <c r="E10" s="14">
        <f>VLOOKUP(B10,Artikel!A:C,3,FALSE)</f>
        <v>0.65</v>
      </c>
      <c r="F10" s="79" t="s">
        <v>100</v>
      </c>
      <c r="G10" s="47"/>
      <c r="H10" s="68"/>
      <c r="I10" s="47"/>
    </row>
    <row r="11" spans="1:9" s="1" customFormat="1" x14ac:dyDescent="0.2">
      <c r="A11" s="23">
        <v>38810</v>
      </c>
      <c r="B11" s="22">
        <v>8966</v>
      </c>
      <c r="C11" s="1" t="str">
        <f>VLOOKUP(B11,Artikel!A:C,2,FALSE)</f>
        <v>Stahl 12mm</v>
      </c>
      <c r="D11" s="24">
        <v>66</v>
      </c>
      <c r="E11" s="14">
        <f>VLOOKUP(B11,Artikel!A:C,3,FALSE)</f>
        <v>0.5</v>
      </c>
      <c r="F11" s="79" t="s">
        <v>101</v>
      </c>
      <c r="G11" s="47"/>
      <c r="H11" s="68"/>
      <c r="I11" s="47"/>
    </row>
    <row r="12" spans="1:9" s="1" customFormat="1" x14ac:dyDescent="0.2">
      <c r="A12" s="22"/>
      <c r="B12" s="22"/>
      <c r="D12" s="22"/>
      <c r="E12" s="14"/>
      <c r="F12" s="82"/>
      <c r="H12" s="69"/>
    </row>
    <row r="13" spans="1:9" s="1" customFormat="1" x14ac:dyDescent="0.2">
      <c r="A13" s="22"/>
      <c r="B13" s="22"/>
      <c r="D13" s="22"/>
      <c r="E13" s="14"/>
      <c r="F13" s="82"/>
      <c r="H13" s="69"/>
    </row>
    <row r="14" spans="1:9" s="1" customFormat="1" x14ac:dyDescent="0.2">
      <c r="A14" s="22"/>
      <c r="B14" s="22"/>
      <c r="D14" s="22"/>
      <c r="E14" s="7" t="s">
        <v>94</v>
      </c>
      <c r="F14" s="79" t="s">
        <v>102</v>
      </c>
      <c r="H14" s="69" t="s">
        <v>98</v>
      </c>
    </row>
    <row r="15" spans="1:9" s="1" customFormat="1" x14ac:dyDescent="0.2">
      <c r="A15" s="22"/>
      <c r="B15" s="22"/>
      <c r="D15" s="66">
        <v>0.19</v>
      </c>
      <c r="E15" s="7" t="s">
        <v>95</v>
      </c>
      <c r="F15" s="79" t="s">
        <v>103</v>
      </c>
      <c r="H15" s="69" t="s">
        <v>23</v>
      </c>
    </row>
    <row r="16" spans="1:9" s="1" customFormat="1" x14ac:dyDescent="0.2">
      <c r="A16" s="22"/>
      <c r="B16" s="22"/>
      <c r="D16" s="22"/>
      <c r="E16" s="7" t="s">
        <v>96</v>
      </c>
      <c r="F16" s="79" t="s">
        <v>104</v>
      </c>
      <c r="H16" s="69" t="s">
        <v>98</v>
      </c>
    </row>
    <row r="17" spans="1:10" s="1" customFormat="1" x14ac:dyDescent="0.2">
      <c r="A17" s="22"/>
      <c r="B17" s="22"/>
      <c r="D17" s="22"/>
      <c r="E17" s="14"/>
      <c r="F17" s="82"/>
    </row>
    <row r="18" spans="1:10" s="1" customFormat="1" x14ac:dyDescent="0.2">
      <c r="A18" s="22"/>
      <c r="B18" s="22"/>
      <c r="D18" s="22"/>
      <c r="E18" s="52"/>
      <c r="F18" s="83"/>
    </row>
    <row r="19" spans="1:10" s="1" customFormat="1" x14ac:dyDescent="0.2">
      <c r="A19"/>
      <c r="B19"/>
      <c r="C19"/>
      <c r="D19"/>
      <c r="E19" s="12"/>
      <c r="F19" s="84"/>
      <c r="G19"/>
      <c r="H19"/>
      <c r="I19"/>
      <c r="J19"/>
    </row>
    <row r="20" spans="1:10" s="1" customFormat="1" x14ac:dyDescent="0.2">
      <c r="A20" s="3" t="s">
        <v>13</v>
      </c>
      <c r="B20" s="3" t="s">
        <v>8</v>
      </c>
      <c r="C20" s="3" t="s">
        <v>9</v>
      </c>
      <c r="D20" s="3" t="s">
        <v>10</v>
      </c>
      <c r="E20" s="13" t="s">
        <v>11</v>
      </c>
      <c r="F20" s="80" t="s">
        <v>12</v>
      </c>
    </row>
    <row r="21" spans="1:10" s="1" customFormat="1" x14ac:dyDescent="0.2">
      <c r="A21" s="22"/>
      <c r="B21" s="22"/>
      <c r="D21" s="22"/>
      <c r="E21" s="14"/>
      <c r="F21" s="82"/>
    </row>
    <row r="22" spans="1:10" s="1" customFormat="1" x14ac:dyDescent="0.2">
      <c r="A22" s="23">
        <v>38718</v>
      </c>
      <c r="B22" s="22">
        <v>6674</v>
      </c>
      <c r="C22" s="1" t="str">
        <f>VLOOKUP(B22,Artikel!A:C,2,FALSE)</f>
        <v>Rohr 24 mm</v>
      </c>
      <c r="D22" s="24">
        <v>60</v>
      </c>
      <c r="E22" s="14">
        <f>VLOOKUP(B22,Artikel!A:C,3,FALSE)</f>
        <v>1.25</v>
      </c>
      <c r="F22" s="81">
        <f>D22*E22</f>
        <v>75</v>
      </c>
      <c r="G22" s="47"/>
      <c r="H22" s="68" t="s">
        <v>97</v>
      </c>
      <c r="I22" s="47"/>
    </row>
    <row r="23" spans="1:10" s="1" customFormat="1" x14ac:dyDescent="0.2">
      <c r="A23" s="23">
        <v>38809</v>
      </c>
      <c r="B23" s="22">
        <v>2446</v>
      </c>
      <c r="C23" s="1" t="str">
        <f>VLOOKUP(B23,Artikel!A:C,2,FALSE)</f>
        <v>Stahl 14 mm</v>
      </c>
      <c r="D23" s="24">
        <v>120</v>
      </c>
      <c r="E23" s="14">
        <f>VLOOKUP(B23,Artikel!A:C,3,FALSE)</f>
        <v>0.65</v>
      </c>
      <c r="F23" s="81">
        <f t="shared" ref="F23:F24" si="0">D23*E23</f>
        <v>78</v>
      </c>
      <c r="G23" s="47"/>
      <c r="H23" s="68"/>
      <c r="I23" s="47"/>
    </row>
    <row r="24" spans="1:10" s="1" customFormat="1" x14ac:dyDescent="0.2">
      <c r="A24" s="23">
        <v>38810</v>
      </c>
      <c r="B24" s="22">
        <v>8966</v>
      </c>
      <c r="C24" s="1" t="str">
        <f>VLOOKUP(B24,Artikel!A:C,2,FALSE)</f>
        <v>Stahl 12mm</v>
      </c>
      <c r="D24" s="24">
        <v>66</v>
      </c>
      <c r="E24" s="14">
        <f>VLOOKUP(B24,Artikel!A:C,3,FALSE)</f>
        <v>0.5</v>
      </c>
      <c r="F24" s="81">
        <f t="shared" si="0"/>
        <v>33</v>
      </c>
      <c r="G24" s="47"/>
      <c r="H24" s="68"/>
      <c r="I24" s="47"/>
    </row>
    <row r="25" spans="1:10" s="1" customFormat="1" x14ac:dyDescent="0.2">
      <c r="A25" s="22"/>
      <c r="B25" s="22"/>
      <c r="D25" s="22"/>
      <c r="E25" s="14"/>
      <c r="F25" s="82"/>
      <c r="H25" s="69"/>
    </row>
    <row r="26" spans="1:10" x14ac:dyDescent="0.2">
      <c r="A26" s="22"/>
      <c r="B26" s="22"/>
      <c r="C26" s="1"/>
      <c r="D26" s="22"/>
      <c r="E26" s="14"/>
      <c r="F26" s="82"/>
      <c r="G26" s="1"/>
      <c r="H26" s="69"/>
      <c r="I26" s="1"/>
      <c r="J26" s="1"/>
    </row>
    <row r="27" spans="1:10" x14ac:dyDescent="0.2">
      <c r="A27" s="22"/>
      <c r="B27" s="22"/>
      <c r="C27" s="1"/>
      <c r="D27" s="22"/>
      <c r="E27" s="7" t="s">
        <v>94</v>
      </c>
      <c r="F27" s="81">
        <f>SUM(F22:F26)</f>
        <v>186</v>
      </c>
      <c r="G27" s="1"/>
      <c r="H27" s="69" t="s">
        <v>98</v>
      </c>
      <c r="I27" s="1"/>
      <c r="J27" s="1"/>
    </row>
    <row r="28" spans="1:10" x14ac:dyDescent="0.2">
      <c r="A28" s="22"/>
      <c r="B28" s="22"/>
      <c r="C28" s="1"/>
      <c r="D28" s="66">
        <v>0.19</v>
      </c>
      <c r="E28" s="7" t="s">
        <v>95</v>
      </c>
      <c r="F28" s="81">
        <f>F27*D28</f>
        <v>35.340000000000003</v>
      </c>
      <c r="G28" s="1"/>
      <c r="H28" s="69" t="s">
        <v>23</v>
      </c>
      <c r="I28" s="1"/>
      <c r="J28" s="1"/>
    </row>
    <row r="29" spans="1:10" x14ac:dyDescent="0.2">
      <c r="A29" s="22"/>
      <c r="B29" s="22"/>
      <c r="C29" s="1"/>
      <c r="D29" s="22"/>
      <c r="E29" s="7" t="s">
        <v>96</v>
      </c>
      <c r="F29" s="81">
        <f>SUM(F27:F28)</f>
        <v>221.34</v>
      </c>
      <c r="G29" s="1"/>
      <c r="H29" s="69" t="s">
        <v>98</v>
      </c>
      <c r="I29" s="1"/>
      <c r="J29" s="1"/>
    </row>
  </sheetData>
  <printOptions horizontalCentered="1" headings="1" gridLines="1"/>
  <pageMargins left="0.19685039370078741" right="0.19685039370078741" top="0.78740157480314965" bottom="0.19685039370078741" header="0.51181102362204722" footer="0.51181102362204722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"/>
  <sheetViews>
    <sheetView workbookViewId="0">
      <selection activeCell="A7" sqref="A7"/>
    </sheetView>
  </sheetViews>
  <sheetFormatPr baseColWidth="10" defaultColWidth="8" defaultRowHeight="12.75" x14ac:dyDescent="0.2"/>
  <cols>
    <col min="1" max="1" width="6.28515625" style="20" customWidth="1"/>
    <col min="2" max="2" width="15.140625" style="18" customWidth="1"/>
    <col min="3" max="3" width="8" style="18" customWidth="1"/>
    <col min="4" max="4" width="10.5703125" style="18" customWidth="1"/>
    <col min="5" max="5" width="13.140625" style="18" customWidth="1"/>
    <col min="6" max="6" width="9.140625" style="20" customWidth="1"/>
    <col min="7" max="7" width="13.85546875" style="18" customWidth="1"/>
    <col min="8" max="8" width="16.5703125" style="18" customWidth="1"/>
    <col min="9" max="9" width="14" style="18" customWidth="1"/>
    <col min="10" max="10" width="11.5703125" style="18" customWidth="1"/>
    <col min="11" max="16384" width="8" style="18"/>
  </cols>
  <sheetData>
    <row r="1" spans="1:10" s="17" customFormat="1" ht="20.25" customHeight="1" x14ac:dyDescent="0.2">
      <c r="A1" s="19" t="s">
        <v>35</v>
      </c>
      <c r="B1" s="17" t="s">
        <v>27</v>
      </c>
      <c r="C1" s="17" t="s">
        <v>28</v>
      </c>
      <c r="D1" s="17" t="s">
        <v>29</v>
      </c>
      <c r="E1" s="17" t="s">
        <v>30</v>
      </c>
      <c r="F1" s="19" t="s">
        <v>31</v>
      </c>
      <c r="G1" s="17" t="s">
        <v>32</v>
      </c>
      <c r="H1" s="17" t="s">
        <v>33</v>
      </c>
      <c r="I1" s="17" t="s">
        <v>34</v>
      </c>
      <c r="J1" s="17" t="s">
        <v>62</v>
      </c>
    </row>
    <row r="2" spans="1:10" ht="25.5" x14ac:dyDescent="0.2">
      <c r="A2" s="20">
        <v>1</v>
      </c>
      <c r="B2" s="18" t="s">
        <v>3</v>
      </c>
      <c r="C2" s="18" t="s">
        <v>36</v>
      </c>
      <c r="D2" s="18" t="s">
        <v>37</v>
      </c>
      <c r="E2" s="18" t="s">
        <v>38</v>
      </c>
      <c r="F2" s="20">
        <v>25813</v>
      </c>
      <c r="G2" s="18" t="s">
        <v>39</v>
      </c>
      <c r="H2" s="18" t="s">
        <v>45</v>
      </c>
      <c r="I2" s="18" t="s">
        <v>40</v>
      </c>
      <c r="J2" s="18">
        <v>1</v>
      </c>
    </row>
    <row r="3" spans="1:10" x14ac:dyDescent="0.2">
      <c r="A3" s="20">
        <v>2</v>
      </c>
      <c r="B3" s="18" t="s">
        <v>41</v>
      </c>
      <c r="C3" s="18" t="s">
        <v>36</v>
      </c>
      <c r="D3" s="18" t="s">
        <v>42</v>
      </c>
      <c r="E3" s="18" t="s">
        <v>43</v>
      </c>
      <c r="F3" s="20">
        <v>27765</v>
      </c>
      <c r="G3" s="18" t="s">
        <v>44</v>
      </c>
      <c r="H3" s="18" t="s">
        <v>46</v>
      </c>
      <c r="I3" s="18" t="s">
        <v>47</v>
      </c>
      <c r="J3" s="18">
        <v>3</v>
      </c>
    </row>
    <row r="4" spans="1:10" x14ac:dyDescent="0.2">
      <c r="A4" s="20">
        <v>3</v>
      </c>
      <c r="B4" s="18" t="s">
        <v>54</v>
      </c>
      <c r="C4" s="18" t="s">
        <v>55</v>
      </c>
      <c r="D4" s="18" t="s">
        <v>56</v>
      </c>
      <c r="E4" s="18" t="s">
        <v>57</v>
      </c>
      <c r="F4" s="20">
        <v>29865</v>
      </c>
      <c r="G4" s="18" t="s">
        <v>58</v>
      </c>
      <c r="H4" s="18" t="s">
        <v>59</v>
      </c>
      <c r="I4" s="18" t="s">
        <v>60</v>
      </c>
      <c r="J4" s="18">
        <v>2</v>
      </c>
    </row>
    <row r="6" spans="1:10" x14ac:dyDescent="0.2">
      <c r="A6" s="20">
        <v>5</v>
      </c>
      <c r="B6" s="18" t="s">
        <v>82</v>
      </c>
      <c r="C6" s="18" t="s">
        <v>36</v>
      </c>
      <c r="D6" s="18" t="s">
        <v>37</v>
      </c>
      <c r="E6" s="18" t="s">
        <v>38</v>
      </c>
      <c r="J6" s="18">
        <v>2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zoomScale="274" zoomScaleNormal="18" workbookViewId="0">
      <selection activeCell="D6" sqref="D6"/>
    </sheetView>
  </sheetViews>
  <sheetFormatPr baseColWidth="10" defaultRowHeight="12.75" x14ac:dyDescent="0.2"/>
  <cols>
    <col min="1" max="1" width="13" style="1" bestFit="1" customWidth="1"/>
    <col min="2" max="2" width="14.42578125" style="1" customWidth="1"/>
    <col min="3" max="3" width="11.42578125" style="64"/>
    <col min="4" max="16384" width="11.42578125" style="1"/>
  </cols>
  <sheetData>
    <row r="1" spans="1:4" x14ac:dyDescent="0.2">
      <c r="A1" s="1" t="s">
        <v>49</v>
      </c>
      <c r="B1" s="1" t="s">
        <v>9</v>
      </c>
      <c r="C1" s="64" t="s">
        <v>50</v>
      </c>
      <c r="D1" s="1" t="s">
        <v>91</v>
      </c>
    </row>
    <row r="2" spans="1:4" x14ac:dyDescent="0.2">
      <c r="A2" s="1">
        <v>8966</v>
      </c>
      <c r="B2" s="1" t="s">
        <v>14</v>
      </c>
      <c r="C2" s="65">
        <v>0.5</v>
      </c>
      <c r="D2" s="1" t="s">
        <v>92</v>
      </c>
    </row>
    <row r="3" spans="1:4" x14ac:dyDescent="0.2">
      <c r="A3" s="1">
        <v>6674</v>
      </c>
      <c r="B3" s="1" t="s">
        <v>15</v>
      </c>
      <c r="C3" s="65">
        <v>1.25</v>
      </c>
      <c r="D3" s="1" t="s">
        <v>93</v>
      </c>
    </row>
    <row r="4" spans="1:4" x14ac:dyDescent="0.2">
      <c r="A4" s="1">
        <v>2446</v>
      </c>
      <c r="B4" s="1" t="s">
        <v>16</v>
      </c>
      <c r="C4" s="65">
        <v>0.65</v>
      </c>
      <c r="D4" s="1" t="s">
        <v>93</v>
      </c>
    </row>
    <row r="5" spans="1:4" x14ac:dyDescent="0.2">
      <c r="A5" s="1">
        <v>1111</v>
      </c>
      <c r="B5" s="1" t="s">
        <v>90</v>
      </c>
      <c r="C5" s="64">
        <v>33</v>
      </c>
      <c r="D5" s="1" t="s">
        <v>92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"/>
  <sheetViews>
    <sheetView workbookViewId="0">
      <selection activeCell="C32" sqref="C32"/>
    </sheetView>
  </sheetViews>
  <sheetFormatPr baseColWidth="10" defaultRowHeight="12.75" x14ac:dyDescent="0.2"/>
  <cols>
    <col min="2" max="2" width="11.42578125" style="27"/>
  </cols>
  <sheetData>
    <row r="1" spans="1:2" x14ac:dyDescent="0.2">
      <c r="A1" t="s">
        <v>66</v>
      </c>
      <c r="B1" s="27" t="s">
        <v>67</v>
      </c>
    </row>
    <row r="2" spans="1:2" x14ac:dyDescent="0.2">
      <c r="A2">
        <v>1</v>
      </c>
      <c r="B2" s="27">
        <v>0</v>
      </c>
    </row>
    <row r="3" spans="1:2" x14ac:dyDescent="0.2">
      <c r="A3">
        <v>2</v>
      </c>
      <c r="B3" s="27">
        <v>0.05</v>
      </c>
    </row>
    <row r="4" spans="1:2" x14ac:dyDescent="0.2">
      <c r="A4">
        <v>3</v>
      </c>
      <c r="B4" s="27">
        <v>0.1</v>
      </c>
    </row>
    <row r="5" spans="1:2" x14ac:dyDescent="0.2">
      <c r="A5">
        <v>4</v>
      </c>
      <c r="B5" s="27">
        <v>0.15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2"/>
  <sheetViews>
    <sheetView workbookViewId="0">
      <selection activeCell="A15" sqref="A15:F15"/>
    </sheetView>
  </sheetViews>
  <sheetFormatPr baseColWidth="10" defaultRowHeight="12.75" x14ac:dyDescent="0.2"/>
  <cols>
    <col min="1" max="1" width="11" customWidth="1"/>
    <col min="3" max="3" width="15.28515625" customWidth="1"/>
    <col min="4" max="4" width="10" customWidth="1"/>
    <col min="5" max="5" width="12.85546875" style="12" customWidth="1"/>
    <col min="6" max="6" width="10.140625" style="12" customWidth="1"/>
    <col min="8" max="8" width="15" bestFit="1" customWidth="1"/>
    <col min="9" max="9" width="14" customWidth="1"/>
  </cols>
  <sheetData>
    <row r="2" spans="1:9" x14ac:dyDescent="0.2">
      <c r="A2" t="s">
        <v>0</v>
      </c>
    </row>
    <row r="3" spans="1:9" x14ac:dyDescent="0.2">
      <c r="A3" t="s">
        <v>1</v>
      </c>
    </row>
    <row r="4" spans="1:9" ht="12" customHeight="1" x14ac:dyDescent="0.2">
      <c r="A4" t="s">
        <v>2</v>
      </c>
    </row>
    <row r="8" spans="1:9" x14ac:dyDescent="0.2">
      <c r="A8" t="str">
        <f>VLOOKUP(D11,Kunden!A2:I14,2,FALSE)</f>
        <v>Maler Meier</v>
      </c>
      <c r="G8" s="47"/>
      <c r="H8" s="47"/>
      <c r="I8" s="47"/>
    </row>
    <row r="9" spans="1:9" x14ac:dyDescent="0.2">
      <c r="A9" t="str">
        <f>VLOOKUP(D11,Kunden!A2:I18,3,FALSE)&amp;" "&amp;VLOOKUP(D11,Kunden!A2:I18,5,FALSE)</f>
        <v>Frau Meier</v>
      </c>
      <c r="G9" s="47"/>
      <c r="H9" s="47"/>
      <c r="I9" s="47"/>
    </row>
    <row r="10" spans="1:9" x14ac:dyDescent="0.2">
      <c r="A10" t="str">
        <f>VLOOKUP(D11,Kunden!A2:I18,8,FALSE)</f>
        <v>Dorfstr. 14</v>
      </c>
      <c r="G10" s="47"/>
      <c r="H10" s="47"/>
      <c r="I10" s="47"/>
    </row>
    <row r="11" spans="1:9" x14ac:dyDescent="0.2">
      <c r="A11" t="str">
        <f>VLOOKUP(D11,Kunden!A2:I17,6,FALSE)&amp;" "&amp;VLOOKUP(D11,Kunden!A2:I16,7,FALSE)</f>
        <v>29865 Joldelund</v>
      </c>
      <c r="C11" s="1" t="s">
        <v>48</v>
      </c>
      <c r="D11" s="25">
        <v>3</v>
      </c>
      <c r="G11" s="47"/>
      <c r="H11" s="47"/>
      <c r="I11" s="47"/>
    </row>
    <row r="12" spans="1:9" x14ac:dyDescent="0.2">
      <c r="E12" s="50" t="s">
        <v>86</v>
      </c>
      <c r="F12" s="49">
        <f ca="1">TODAY()</f>
        <v>44979</v>
      </c>
    </row>
    <row r="13" spans="1:9" x14ac:dyDescent="0.2">
      <c r="C13" s="8"/>
      <c r="D13" s="8"/>
      <c r="E13" s="8"/>
      <c r="F13" s="8"/>
      <c r="G13" s="47"/>
      <c r="H13" s="47"/>
      <c r="I13" s="47"/>
    </row>
    <row r="15" spans="1:9" x14ac:dyDescent="0.2">
      <c r="A15" s="77" t="s">
        <v>5</v>
      </c>
      <c r="B15" s="78"/>
      <c r="C15" s="77"/>
      <c r="D15" s="77"/>
      <c r="E15" s="77"/>
      <c r="F15" s="77"/>
    </row>
    <row r="16" spans="1:9" x14ac:dyDescent="0.2">
      <c r="B16" s="2"/>
      <c r="C16" s="2"/>
      <c r="D16" s="2"/>
      <c r="E16" s="5"/>
      <c r="F16" s="5"/>
    </row>
    <row r="18" spans="1:9" x14ac:dyDescent="0.2">
      <c r="A18" t="s">
        <v>7</v>
      </c>
    </row>
    <row r="20" spans="1:9" s="1" customFormat="1" x14ac:dyDescent="0.2">
      <c r="A20" s="3" t="s">
        <v>13</v>
      </c>
      <c r="B20" s="3" t="s">
        <v>8</v>
      </c>
      <c r="C20" s="3" t="s">
        <v>9</v>
      </c>
      <c r="D20" s="3" t="s">
        <v>10</v>
      </c>
      <c r="E20" s="13" t="s">
        <v>11</v>
      </c>
      <c r="F20" s="13" t="s">
        <v>12</v>
      </c>
    </row>
    <row r="21" spans="1:9" s="1" customFormat="1" x14ac:dyDescent="0.2">
      <c r="A21" s="22"/>
      <c r="B21" s="22"/>
      <c r="D21" s="22"/>
      <c r="E21" s="14"/>
      <c r="F21" s="14"/>
    </row>
    <row r="22" spans="1:9" s="1" customFormat="1" x14ac:dyDescent="0.2">
      <c r="A22" s="23">
        <v>38718</v>
      </c>
      <c r="B22" s="22">
        <v>6674</v>
      </c>
      <c r="C22" s="1" t="str">
        <f>VLOOKUP(B22,Artikel!A:C,2,FALSE)</f>
        <v>Rohr 24 mm</v>
      </c>
      <c r="D22" s="24">
        <v>60</v>
      </c>
      <c r="E22" s="14">
        <f>VLOOKUP(B22,Artikel!A:C,3,FALSE)</f>
        <v>1.25</v>
      </c>
      <c r="F22" s="67"/>
      <c r="G22" s="47"/>
      <c r="H22" s="68" t="s">
        <v>97</v>
      </c>
      <c r="I22" s="47"/>
    </row>
    <row r="23" spans="1:9" s="1" customFormat="1" x14ac:dyDescent="0.2">
      <c r="A23" s="23">
        <v>38809</v>
      </c>
      <c r="B23" s="22">
        <v>2446</v>
      </c>
      <c r="C23" s="1" t="str">
        <f>VLOOKUP(B23,Artikel!A:C,2,FALSE)</f>
        <v>Stahl 14 mm</v>
      </c>
      <c r="D23" s="24">
        <v>120</v>
      </c>
      <c r="E23" s="14">
        <f>VLOOKUP(B23,Artikel!A:C,3,FALSE)</f>
        <v>0.65</v>
      </c>
      <c r="F23" s="67"/>
      <c r="G23" s="47"/>
      <c r="H23" s="68"/>
      <c r="I23" s="47"/>
    </row>
    <row r="24" spans="1:9" s="1" customFormat="1" x14ac:dyDescent="0.2">
      <c r="A24" s="23">
        <v>38810</v>
      </c>
      <c r="B24" s="22">
        <v>8966</v>
      </c>
      <c r="C24" s="1" t="str">
        <f>VLOOKUP(B24,Artikel!A:C,2,FALSE)</f>
        <v>Stahl 12mm</v>
      </c>
      <c r="D24" s="24">
        <v>66</v>
      </c>
      <c r="E24" s="14">
        <f>VLOOKUP(B24,Artikel!A:C,3,FALSE)</f>
        <v>0.5</v>
      </c>
      <c r="F24" s="67"/>
      <c r="G24" s="47"/>
      <c r="H24" s="68"/>
      <c r="I24" s="47"/>
    </row>
    <row r="25" spans="1:9" s="1" customFormat="1" x14ac:dyDescent="0.2">
      <c r="A25" s="22"/>
      <c r="B25" s="22"/>
      <c r="D25" s="22"/>
      <c r="E25" s="14"/>
      <c r="F25" s="14"/>
      <c r="H25" s="69"/>
    </row>
    <row r="26" spans="1:9" s="1" customFormat="1" x14ac:dyDescent="0.2">
      <c r="A26" s="22"/>
      <c r="B26" s="22"/>
      <c r="D26" s="22"/>
      <c r="E26" s="14"/>
      <c r="F26" s="14"/>
      <c r="H26" s="69"/>
    </row>
    <row r="27" spans="1:9" s="1" customFormat="1" x14ac:dyDescent="0.2">
      <c r="A27" s="22"/>
      <c r="B27" s="22"/>
      <c r="D27" s="22"/>
      <c r="E27" s="7" t="s">
        <v>94</v>
      </c>
      <c r="F27" s="67"/>
      <c r="H27" s="69" t="s">
        <v>98</v>
      </c>
    </row>
    <row r="28" spans="1:9" s="1" customFormat="1" x14ac:dyDescent="0.2">
      <c r="A28" s="22"/>
      <c r="B28" s="22"/>
      <c r="D28" s="66">
        <v>0.19</v>
      </c>
      <c r="E28" s="7" t="s">
        <v>95</v>
      </c>
      <c r="F28" s="67"/>
      <c r="H28" s="69" t="s">
        <v>23</v>
      </c>
    </row>
    <row r="29" spans="1:9" s="1" customFormat="1" x14ac:dyDescent="0.2">
      <c r="A29" s="22"/>
      <c r="B29" s="22"/>
      <c r="D29" s="22"/>
      <c r="E29" s="7" t="s">
        <v>96</v>
      </c>
      <c r="F29" s="67"/>
      <c r="H29" s="69" t="s">
        <v>98</v>
      </c>
    </row>
    <row r="30" spans="1:9" s="1" customFormat="1" x14ac:dyDescent="0.2">
      <c r="A30" s="22"/>
      <c r="B30" s="22"/>
      <c r="D30" s="22"/>
      <c r="E30" s="14"/>
      <c r="F30" s="14"/>
    </row>
    <row r="31" spans="1:9" s="1" customFormat="1" x14ac:dyDescent="0.2">
      <c r="A31" s="22"/>
      <c r="B31" s="22"/>
      <c r="D31" s="22"/>
      <c r="E31" s="52"/>
      <c r="F31" s="52"/>
    </row>
    <row r="32" spans="1:9" s="1" customFormat="1" x14ac:dyDescent="0.2">
      <c r="D32" s="71"/>
      <c r="E32" s="71"/>
      <c r="F32" s="52"/>
      <c r="G32" s="47"/>
      <c r="H32" s="47"/>
      <c r="I32" s="47"/>
    </row>
    <row r="33" spans="5:9" s="1" customFormat="1" x14ac:dyDescent="0.2">
      <c r="E33" s="53"/>
      <c r="F33" s="52"/>
      <c r="G33" s="47"/>
      <c r="H33" s="47"/>
      <c r="I33" s="47"/>
    </row>
    <row r="34" spans="5:9" s="1" customFormat="1" x14ac:dyDescent="0.2">
      <c r="E34" s="52"/>
      <c r="F34" s="52"/>
      <c r="G34" s="47"/>
      <c r="H34" s="47"/>
      <c r="I34" s="47"/>
    </row>
    <row r="35" spans="5:9" s="1" customFormat="1" x14ac:dyDescent="0.2">
      <c r="E35" s="52"/>
      <c r="F35" s="52"/>
    </row>
    <row r="36" spans="5:9" s="1" customFormat="1" x14ac:dyDescent="0.2">
      <c r="E36" s="14"/>
      <c r="F36" s="14"/>
    </row>
    <row r="37" spans="5:9" s="1" customFormat="1" x14ac:dyDescent="0.2">
      <c r="E37" s="14"/>
      <c r="F37" s="14"/>
    </row>
    <row r="38" spans="5:9" s="1" customFormat="1" x14ac:dyDescent="0.2">
      <c r="E38" s="14"/>
      <c r="F38" s="14"/>
    </row>
    <row r="42" spans="5:9" x14ac:dyDescent="0.2">
      <c r="G42" s="44"/>
      <c r="H42" s="44"/>
      <c r="I42" s="44"/>
    </row>
  </sheetData>
  <mergeCells count="1">
    <mergeCell ref="D32:E32"/>
  </mergeCells>
  <printOptions headings="1"/>
  <pageMargins left="0.19685039370078741" right="0.19685039370078741" top="0.19685039370078741" bottom="0.19685039370078741" header="0.51181102362204722" footer="0.51181102362204722"/>
  <pageSetup paperSize="9"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50"/>
  <sheetViews>
    <sheetView topLeftCell="A16" zoomScale="214" zoomScaleNormal="214" workbookViewId="0">
      <selection activeCell="C22" sqref="C22"/>
    </sheetView>
  </sheetViews>
  <sheetFormatPr baseColWidth="10" defaultRowHeight="12.75" x14ac:dyDescent="0.2"/>
  <cols>
    <col min="1" max="4" width="11.5703125" customWidth="1"/>
    <col min="5" max="6" width="11.5703125" style="4" customWidth="1"/>
    <col min="7" max="12" width="0" hidden="1" customWidth="1"/>
  </cols>
  <sheetData>
    <row r="2" spans="1:10" x14ac:dyDescent="0.2">
      <c r="A2" t="s">
        <v>0</v>
      </c>
    </row>
    <row r="3" spans="1:10" x14ac:dyDescent="0.2">
      <c r="A3" t="s">
        <v>1</v>
      </c>
    </row>
    <row r="4" spans="1:10" x14ac:dyDescent="0.2">
      <c r="A4" t="s">
        <v>2</v>
      </c>
    </row>
    <row r="8" spans="1:10" x14ac:dyDescent="0.2">
      <c r="A8" t="s">
        <v>3</v>
      </c>
      <c r="G8" s="72" t="s">
        <v>25</v>
      </c>
      <c r="H8" s="72"/>
      <c r="I8" s="72"/>
      <c r="J8" s="72"/>
    </row>
    <row r="9" spans="1:10" x14ac:dyDescent="0.2">
      <c r="A9" t="s">
        <v>26</v>
      </c>
      <c r="G9" s="72"/>
      <c r="H9" s="72"/>
      <c r="I9" s="72"/>
      <c r="J9" s="72"/>
    </row>
    <row r="10" spans="1:10" x14ac:dyDescent="0.2">
      <c r="A10" t="s">
        <v>4</v>
      </c>
      <c r="G10" s="72"/>
      <c r="H10" s="72"/>
      <c r="I10" s="72"/>
      <c r="J10" s="72"/>
    </row>
    <row r="11" spans="1:10" x14ac:dyDescent="0.2">
      <c r="A11" t="s">
        <v>2</v>
      </c>
      <c r="G11" s="72"/>
      <c r="H11" s="72"/>
      <c r="I11" s="72"/>
      <c r="J11" s="72"/>
    </row>
    <row r="13" spans="1:10" x14ac:dyDescent="0.2">
      <c r="B13" s="71" t="s">
        <v>6</v>
      </c>
      <c r="C13" s="71"/>
      <c r="D13" s="71"/>
      <c r="E13" s="71"/>
      <c r="F13" s="71"/>
      <c r="G13" s="72" t="s">
        <v>24</v>
      </c>
      <c r="H13" s="72"/>
      <c r="I13" s="72"/>
      <c r="J13" s="72"/>
    </row>
    <row r="15" spans="1:10" x14ac:dyDescent="0.2">
      <c r="B15" s="70" t="s">
        <v>5</v>
      </c>
      <c r="C15" s="70"/>
      <c r="D15" s="70"/>
      <c r="E15" s="70"/>
      <c r="F15" s="70"/>
    </row>
    <row r="16" spans="1:10" x14ac:dyDescent="0.2">
      <c r="B16" s="2"/>
      <c r="C16" s="2"/>
      <c r="D16" s="2"/>
      <c r="E16" s="5"/>
      <c r="F16" s="5"/>
    </row>
    <row r="18" spans="1:10" x14ac:dyDescent="0.2">
      <c r="A18" t="s">
        <v>7</v>
      </c>
    </row>
    <row r="20" spans="1:10" s="1" customFormat="1" x14ac:dyDescent="0.2">
      <c r="A20" s="3" t="s">
        <v>13</v>
      </c>
      <c r="B20" s="3" t="s">
        <v>8</v>
      </c>
      <c r="C20" s="3" t="s">
        <v>9</v>
      </c>
      <c r="D20" s="3" t="s">
        <v>10</v>
      </c>
      <c r="E20" s="6" t="s">
        <v>11</v>
      </c>
      <c r="F20" s="6" t="s">
        <v>12</v>
      </c>
    </row>
    <row r="21" spans="1:10" s="1" customFormat="1" x14ac:dyDescent="0.2">
      <c r="E21" s="7"/>
      <c r="F21" s="7"/>
    </row>
    <row r="22" spans="1:10" s="1" customFormat="1" x14ac:dyDescent="0.2">
      <c r="A22" s="8">
        <v>38718</v>
      </c>
      <c r="B22" s="1">
        <v>8966</v>
      </c>
      <c r="C22" s="1" t="s">
        <v>14</v>
      </c>
      <c r="D22" s="9">
        <v>60</v>
      </c>
      <c r="E22" s="7">
        <v>0.5</v>
      </c>
      <c r="F22" s="7">
        <f>D22*E22</f>
        <v>30</v>
      </c>
      <c r="G22" s="72" t="s">
        <v>74</v>
      </c>
      <c r="H22" s="72"/>
      <c r="I22" s="72"/>
      <c r="J22" s="72"/>
    </row>
    <row r="23" spans="1:10" s="1" customFormat="1" x14ac:dyDescent="0.2">
      <c r="A23" s="8">
        <v>38809</v>
      </c>
      <c r="B23" s="1">
        <v>8966</v>
      </c>
      <c r="C23" s="1" t="s">
        <v>15</v>
      </c>
      <c r="D23" s="9">
        <v>120</v>
      </c>
      <c r="E23" s="7">
        <v>1.25</v>
      </c>
      <c r="F23" s="7">
        <f>D23*E23</f>
        <v>150</v>
      </c>
      <c r="G23" s="72"/>
      <c r="H23" s="72"/>
      <c r="I23" s="72"/>
      <c r="J23" s="72"/>
    </row>
    <row r="24" spans="1:10" s="1" customFormat="1" x14ac:dyDescent="0.2">
      <c r="A24" s="8">
        <v>38810</v>
      </c>
      <c r="B24" s="1">
        <v>2446</v>
      </c>
      <c r="C24" s="1" t="s">
        <v>16</v>
      </c>
      <c r="D24" s="9">
        <v>66</v>
      </c>
      <c r="E24" s="7">
        <v>0.65</v>
      </c>
      <c r="F24" s="7">
        <f>D24*E24</f>
        <v>42.9</v>
      </c>
      <c r="G24" s="72"/>
      <c r="H24" s="72"/>
      <c r="I24" s="72"/>
      <c r="J24" s="72"/>
    </row>
    <row r="25" spans="1:10" s="1" customFormat="1" x14ac:dyDescent="0.2">
      <c r="E25" s="7"/>
      <c r="F25" s="7"/>
    </row>
    <row r="26" spans="1:10" s="1" customFormat="1" x14ac:dyDescent="0.2">
      <c r="E26" s="7"/>
      <c r="F26" s="7"/>
    </row>
    <row r="27" spans="1:10" s="1" customFormat="1" x14ac:dyDescent="0.2">
      <c r="E27" s="7"/>
      <c r="F27" s="7"/>
    </row>
    <row r="28" spans="1:10" s="1" customFormat="1" x14ac:dyDescent="0.2">
      <c r="E28" s="7"/>
      <c r="F28" s="7"/>
    </row>
    <row r="29" spans="1:10" s="1" customFormat="1" x14ac:dyDescent="0.2">
      <c r="E29" s="7"/>
      <c r="F29" s="7"/>
    </row>
    <row r="30" spans="1:10" s="1" customFormat="1" x14ac:dyDescent="0.2">
      <c r="E30" s="7"/>
      <c r="F30" s="7"/>
    </row>
    <row r="31" spans="1:10" s="1" customFormat="1" x14ac:dyDescent="0.2">
      <c r="E31" s="7"/>
      <c r="F31" s="7"/>
    </row>
    <row r="32" spans="1:10" s="1" customFormat="1" x14ac:dyDescent="0.2">
      <c r="D32" s="71" t="s">
        <v>17</v>
      </c>
      <c r="E32" s="71"/>
      <c r="F32" s="7">
        <f>SUM(F22:F31)</f>
        <v>222.9</v>
      </c>
      <c r="G32" s="72" t="s">
        <v>22</v>
      </c>
      <c r="H32" s="72"/>
      <c r="I32" s="72"/>
      <c r="J32" s="72"/>
    </row>
    <row r="33" spans="1:10" s="1" customFormat="1" x14ac:dyDescent="0.2">
      <c r="D33" s="1" t="s">
        <v>18</v>
      </c>
      <c r="E33" s="10">
        <v>0.16</v>
      </c>
      <c r="F33" s="7">
        <f>F32*E33</f>
        <v>35.664000000000001</v>
      </c>
      <c r="G33" s="72" t="s">
        <v>23</v>
      </c>
      <c r="H33" s="72"/>
      <c r="I33" s="72"/>
      <c r="J33" s="72"/>
    </row>
    <row r="34" spans="1:10" s="1" customFormat="1" ht="13.5" thickBot="1" x14ac:dyDescent="0.25">
      <c r="E34" s="7"/>
      <c r="F34" s="11">
        <f>SUM(F32:F33)</f>
        <v>258.56400000000002</v>
      </c>
      <c r="G34" s="72" t="s">
        <v>22</v>
      </c>
      <c r="H34" s="72"/>
      <c r="I34" s="72"/>
      <c r="J34" s="72"/>
    </row>
    <row r="35" spans="1:10" s="1" customFormat="1" ht="13.5" thickTop="1" x14ac:dyDescent="0.2">
      <c r="E35" s="7"/>
      <c r="F35" s="7"/>
    </row>
    <row r="36" spans="1:10" s="1" customFormat="1" x14ac:dyDescent="0.2">
      <c r="E36" s="7"/>
      <c r="F36" s="7"/>
    </row>
    <row r="37" spans="1:10" s="1" customFormat="1" x14ac:dyDescent="0.2">
      <c r="E37" s="7"/>
      <c r="F37" s="7"/>
    </row>
    <row r="38" spans="1:10" s="1" customFormat="1" x14ac:dyDescent="0.2">
      <c r="E38" s="7"/>
      <c r="F38" s="7"/>
    </row>
    <row r="40" spans="1:10" x14ac:dyDescent="0.2">
      <c r="A40" t="s">
        <v>19</v>
      </c>
    </row>
    <row r="42" spans="1:10" x14ac:dyDescent="0.2">
      <c r="A42" t="s">
        <v>20</v>
      </c>
      <c r="E42" s="4">
        <f>F34*3%</f>
        <v>7.75692</v>
      </c>
      <c r="G42" s="72" t="s">
        <v>23</v>
      </c>
      <c r="H42" s="72"/>
      <c r="I42" s="72"/>
      <c r="J42" s="72"/>
    </row>
    <row r="50" spans="1:1" x14ac:dyDescent="0.2">
      <c r="A50" t="s">
        <v>21</v>
      </c>
    </row>
  </sheetData>
  <mergeCells count="10">
    <mergeCell ref="G8:J11"/>
    <mergeCell ref="G33:J33"/>
    <mergeCell ref="G42:J42"/>
    <mergeCell ref="G34:J34"/>
    <mergeCell ref="B15:F15"/>
    <mergeCell ref="B13:F13"/>
    <mergeCell ref="D32:E32"/>
    <mergeCell ref="G22:J24"/>
    <mergeCell ref="G32:J32"/>
    <mergeCell ref="G13:J13"/>
  </mergeCells>
  <phoneticPr fontId="3" type="noConversion"/>
  <pageMargins left="0.98425196850393704" right="0.78740157480314965" top="0.39370078740157483" bottom="0.39370078740157483" header="0.51181102362204722" footer="0.51181102362204722"/>
  <pageSetup paperSize="9" scale="120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42"/>
  <sheetViews>
    <sheetView workbookViewId="0">
      <selection activeCell="F22" sqref="F22"/>
    </sheetView>
  </sheetViews>
  <sheetFormatPr baseColWidth="10" defaultRowHeight="12.75" x14ac:dyDescent="0.2"/>
  <cols>
    <col min="1" max="1" width="11" customWidth="1"/>
    <col min="3" max="3" width="15.28515625" customWidth="1"/>
    <col min="4" max="4" width="10" customWidth="1"/>
    <col min="5" max="5" width="12.85546875" style="12" customWidth="1"/>
    <col min="6" max="6" width="10.140625" style="12" customWidth="1"/>
    <col min="8" max="8" width="15" bestFit="1" customWidth="1"/>
    <col min="9" max="9" width="14" customWidth="1"/>
  </cols>
  <sheetData>
    <row r="2" spans="1:9" x14ac:dyDescent="0.2">
      <c r="A2" t="s">
        <v>0</v>
      </c>
    </row>
    <row r="3" spans="1:9" x14ac:dyDescent="0.2">
      <c r="A3" t="s">
        <v>1</v>
      </c>
    </row>
    <row r="4" spans="1:9" ht="12" customHeight="1" x14ac:dyDescent="0.2">
      <c r="A4" t="s">
        <v>2</v>
      </c>
    </row>
    <row r="8" spans="1:9" x14ac:dyDescent="0.2">
      <c r="A8" t="str">
        <f>VLOOKUP(D11,Kunden!A2:I14,2,FALSE)</f>
        <v>Maler Meier</v>
      </c>
      <c r="G8" s="47"/>
      <c r="H8" s="47"/>
      <c r="I8" s="47"/>
    </row>
    <row r="9" spans="1:9" x14ac:dyDescent="0.2">
      <c r="A9" t="str">
        <f>VLOOKUP(D11,Kunden!A2:I18,3,FALSE)&amp;" "&amp;VLOOKUP(D11,Kunden!A2:I18,5,FALSE)</f>
        <v>Frau Meier</v>
      </c>
      <c r="G9" s="47"/>
      <c r="H9" s="47"/>
      <c r="I9" s="47"/>
    </row>
    <row r="10" spans="1:9" x14ac:dyDescent="0.2">
      <c r="A10" t="str">
        <f>VLOOKUP(D11,Kunden!A2:I18,8,FALSE)</f>
        <v>Dorfstr. 14</v>
      </c>
      <c r="G10" s="47"/>
      <c r="H10" s="47"/>
      <c r="I10" s="47"/>
    </row>
    <row r="11" spans="1:9" x14ac:dyDescent="0.2">
      <c r="A11" t="str">
        <f>VLOOKUP(D11,Kunden!A2:I17,6,FALSE)&amp;" "&amp;VLOOKUP(D11,Kunden!A2:I16,7,FALSE)</f>
        <v>29865 Joldelund</v>
      </c>
      <c r="C11" s="1" t="s">
        <v>48</v>
      </c>
      <c r="D11" s="25">
        <v>3</v>
      </c>
      <c r="G11" s="47"/>
      <c r="H11" s="47"/>
      <c r="I11" s="47"/>
    </row>
    <row r="12" spans="1:9" x14ac:dyDescent="0.2">
      <c r="E12" s="50" t="s">
        <v>86</v>
      </c>
      <c r="F12" s="49">
        <f ca="1">TODAY()</f>
        <v>44979</v>
      </c>
    </row>
    <row r="13" spans="1:9" x14ac:dyDescent="0.2">
      <c r="C13" s="8"/>
      <c r="D13" s="8"/>
      <c r="E13" s="8"/>
      <c r="F13" s="8"/>
      <c r="G13" s="47"/>
      <c r="H13" s="47"/>
      <c r="I13" s="47"/>
    </row>
    <row r="15" spans="1:9" x14ac:dyDescent="0.2">
      <c r="B15" s="70" t="s">
        <v>5</v>
      </c>
      <c r="C15" s="70"/>
      <c r="D15" s="70"/>
      <c r="E15" s="70"/>
      <c r="F15" s="70"/>
    </row>
    <row r="16" spans="1:9" x14ac:dyDescent="0.2">
      <c r="B16" s="2"/>
      <c r="C16" s="2"/>
      <c r="D16" s="2"/>
      <c r="E16" s="5"/>
      <c r="F16" s="5"/>
    </row>
    <row r="18" spans="1:9" x14ac:dyDescent="0.2">
      <c r="A18" t="s">
        <v>7</v>
      </c>
    </row>
    <row r="20" spans="1:9" s="1" customFormat="1" x14ac:dyDescent="0.2">
      <c r="A20" s="3" t="s">
        <v>13</v>
      </c>
      <c r="B20" s="3" t="s">
        <v>8</v>
      </c>
      <c r="C20" s="3" t="s">
        <v>9</v>
      </c>
      <c r="D20" s="3" t="s">
        <v>10</v>
      </c>
      <c r="E20" s="13" t="s">
        <v>11</v>
      </c>
      <c r="F20" s="13" t="s">
        <v>12</v>
      </c>
    </row>
    <row r="21" spans="1:9" s="1" customFormat="1" x14ac:dyDescent="0.2">
      <c r="A21" s="22"/>
      <c r="B21" s="22"/>
      <c r="D21" s="22"/>
      <c r="E21" s="14"/>
      <c r="F21" s="14"/>
    </row>
    <row r="22" spans="1:9" s="1" customFormat="1" x14ac:dyDescent="0.2">
      <c r="A22" s="23">
        <v>38718</v>
      </c>
      <c r="B22" s="22">
        <v>6674</v>
      </c>
      <c r="C22" s="1" t="str">
        <f>VLOOKUP(B22,Artikel!A:C,2,FALSE)</f>
        <v>Rohr 24 mm</v>
      </c>
      <c r="D22" s="24">
        <v>60</v>
      </c>
      <c r="E22" s="14">
        <f>VLOOKUP(B22,Artikel!A:C,3,FALSE)</f>
        <v>1.25</v>
      </c>
      <c r="F22" s="14">
        <f>D22*E22</f>
        <v>75</v>
      </c>
      <c r="G22" s="47"/>
      <c r="H22" s="47"/>
      <c r="I22" s="47"/>
    </row>
    <row r="23" spans="1:9" s="1" customFormat="1" x14ac:dyDescent="0.2">
      <c r="A23" s="23">
        <v>38809</v>
      </c>
      <c r="B23" s="22">
        <v>2446</v>
      </c>
      <c r="C23" s="1" t="str">
        <f>VLOOKUP(B23,Artikel!A:C,2,FALSE)</f>
        <v>Stahl 14 mm</v>
      </c>
      <c r="D23" s="24">
        <v>120</v>
      </c>
      <c r="E23" s="14">
        <f>VLOOKUP(B23,Artikel!A:C,3,FALSE)</f>
        <v>0.65</v>
      </c>
      <c r="F23" s="14">
        <f>D23*E23</f>
        <v>78</v>
      </c>
      <c r="G23" s="47"/>
      <c r="H23" s="47"/>
      <c r="I23" s="47"/>
    </row>
    <row r="24" spans="1:9" s="1" customFormat="1" x14ac:dyDescent="0.2">
      <c r="A24" s="23">
        <v>38810</v>
      </c>
      <c r="B24" s="22">
        <v>8966</v>
      </c>
      <c r="C24" s="1" t="str">
        <f>VLOOKUP(B24,Artikel!A:C,2,FALSE)</f>
        <v>Stahl 12mm</v>
      </c>
      <c r="D24" s="24">
        <v>66</v>
      </c>
      <c r="E24" s="14">
        <f>VLOOKUP(B24,Artikel!A:C,3,FALSE)</f>
        <v>0.5</v>
      </c>
      <c r="F24" s="14">
        <f>D24*E24</f>
        <v>33</v>
      </c>
      <c r="G24" s="47"/>
      <c r="H24" s="47"/>
      <c r="I24" s="47"/>
    </row>
    <row r="25" spans="1:9" s="1" customFormat="1" x14ac:dyDescent="0.2">
      <c r="A25" s="22"/>
      <c r="B25" s="22"/>
      <c r="D25" s="22"/>
      <c r="E25" s="14"/>
      <c r="F25" s="14"/>
    </row>
    <row r="26" spans="1:9" s="1" customFormat="1" x14ac:dyDescent="0.2">
      <c r="A26" s="22"/>
      <c r="B26" s="22"/>
      <c r="D26" s="22"/>
      <c r="E26" s="14"/>
      <c r="F26" s="14"/>
    </row>
    <row r="27" spans="1:9" s="1" customFormat="1" x14ac:dyDescent="0.2">
      <c r="A27" s="22"/>
      <c r="B27" s="22"/>
      <c r="D27" s="22"/>
      <c r="E27" s="14"/>
      <c r="F27" s="14"/>
    </row>
    <row r="28" spans="1:9" s="1" customFormat="1" x14ac:dyDescent="0.2">
      <c r="A28" s="22"/>
      <c r="B28" s="22"/>
      <c r="D28" s="22"/>
      <c r="E28" s="14"/>
      <c r="F28" s="14"/>
    </row>
    <row r="29" spans="1:9" s="1" customFormat="1" x14ac:dyDescent="0.2">
      <c r="A29" s="22"/>
      <c r="B29" s="22"/>
      <c r="D29" s="22"/>
      <c r="E29" s="14"/>
      <c r="F29" s="14"/>
    </row>
    <row r="30" spans="1:9" s="1" customFormat="1" x14ac:dyDescent="0.2">
      <c r="A30" s="22"/>
      <c r="B30" s="22"/>
      <c r="D30" s="22"/>
      <c r="E30" s="14"/>
      <c r="F30" s="14"/>
    </row>
    <row r="31" spans="1:9" s="1" customFormat="1" x14ac:dyDescent="0.2">
      <c r="A31" s="22"/>
      <c r="B31" s="22"/>
      <c r="D31" s="22"/>
      <c r="E31" s="52"/>
      <c r="F31" s="52"/>
    </row>
    <row r="32" spans="1:9" s="1" customFormat="1" x14ac:dyDescent="0.2">
      <c r="D32" s="71"/>
      <c r="E32" s="71"/>
      <c r="F32" s="52"/>
      <c r="G32" s="47"/>
      <c r="H32" s="47"/>
      <c r="I32" s="47"/>
    </row>
    <row r="33" spans="5:9" s="1" customFormat="1" x14ac:dyDescent="0.2">
      <c r="E33" s="53"/>
      <c r="F33" s="52"/>
      <c r="G33" s="47"/>
      <c r="H33" s="47"/>
      <c r="I33" s="47"/>
    </row>
    <row r="34" spans="5:9" s="1" customFormat="1" x14ac:dyDescent="0.2">
      <c r="E34" s="52"/>
      <c r="F34" s="52"/>
      <c r="G34" s="47"/>
      <c r="H34" s="47"/>
      <c r="I34" s="47"/>
    </row>
    <row r="35" spans="5:9" s="1" customFormat="1" x14ac:dyDescent="0.2">
      <c r="E35" s="52"/>
      <c r="F35" s="52"/>
    </row>
    <row r="36" spans="5:9" s="1" customFormat="1" x14ac:dyDescent="0.2">
      <c r="E36" s="14"/>
      <c r="F36" s="14"/>
    </row>
    <row r="37" spans="5:9" s="1" customFormat="1" x14ac:dyDescent="0.2">
      <c r="E37" s="14"/>
      <c r="F37" s="14"/>
    </row>
    <row r="38" spans="5:9" s="1" customFormat="1" x14ac:dyDescent="0.2">
      <c r="E38" s="14"/>
      <c r="F38" s="14"/>
    </row>
    <row r="42" spans="5:9" x14ac:dyDescent="0.2">
      <c r="G42" s="44"/>
      <c r="H42" s="44"/>
      <c r="I42" s="44"/>
    </row>
  </sheetData>
  <mergeCells count="2">
    <mergeCell ref="B15:F15"/>
    <mergeCell ref="D32:E32"/>
  </mergeCells>
  <phoneticPr fontId="3" type="noConversion"/>
  <printOptions headings="1"/>
  <pageMargins left="0.19685039370078741" right="0.19685039370078741" top="0.19685039370078741" bottom="0.19685039370078741" header="0.51181102362204722" footer="0.51181102362204722"/>
  <pageSetup paperSize="9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50"/>
  <sheetViews>
    <sheetView topLeftCell="A16" zoomScale="274" zoomScaleNormal="18" workbookViewId="0">
      <selection activeCell="B27" sqref="B27"/>
    </sheetView>
  </sheetViews>
  <sheetFormatPr baseColWidth="10" defaultRowHeight="12.75" x14ac:dyDescent="0.2"/>
  <cols>
    <col min="1" max="1" width="10.85546875" customWidth="1"/>
    <col min="2" max="2" width="10.140625" customWidth="1"/>
    <col min="3" max="3" width="16.140625" customWidth="1"/>
    <col min="5" max="5" width="11.42578125" style="12"/>
    <col min="6" max="6" width="11.5703125" style="12" customWidth="1"/>
    <col min="7" max="7" width="6.42578125" style="57" hidden="1" customWidth="1"/>
    <col min="8" max="8" width="36.7109375" hidden="1" customWidth="1"/>
    <col min="9" max="9" width="0" hidden="1" customWidth="1"/>
    <col min="10" max="10" width="15" bestFit="1" customWidth="1"/>
    <col min="11" max="11" width="14" customWidth="1"/>
  </cols>
  <sheetData>
    <row r="2" spans="1:11" x14ac:dyDescent="0.2">
      <c r="A2" t="s">
        <v>0</v>
      </c>
    </row>
    <row r="3" spans="1:11" x14ac:dyDescent="0.2">
      <c r="A3" t="s">
        <v>1</v>
      </c>
    </row>
    <row r="4" spans="1:11" ht="12" customHeight="1" x14ac:dyDescent="0.2">
      <c r="A4" t="s">
        <v>2</v>
      </c>
    </row>
    <row r="8" spans="1:11" x14ac:dyDescent="0.2">
      <c r="A8" t="str">
        <f>VLOOKUP(D11,Kunden!A2:I14,2,FALSE)</f>
        <v>Maler Meier</v>
      </c>
      <c r="H8" s="47" t="s">
        <v>61</v>
      </c>
      <c r="I8" s="47"/>
      <c r="J8" s="47"/>
      <c r="K8" s="47"/>
    </row>
    <row r="9" spans="1:11" x14ac:dyDescent="0.2">
      <c r="A9" t="str">
        <f>VLOOKUP(D11,Kunden!A2:I18,3,FALSE)&amp;" "&amp;VLOOKUP(D11,Kunden!A2:I18,5,FALSE)</f>
        <v>Frau Meier</v>
      </c>
      <c r="H9" s="47"/>
      <c r="I9" s="47"/>
      <c r="J9" s="47"/>
      <c r="K9" s="47"/>
    </row>
    <row r="10" spans="1:11" x14ac:dyDescent="0.2">
      <c r="A10" t="str">
        <f>VLOOKUP(D11,Kunden!A2:I18,8,FALSE)</f>
        <v>Dorfstr. 14</v>
      </c>
      <c r="H10" s="47"/>
      <c r="I10" s="47"/>
      <c r="J10" s="47"/>
      <c r="K10" s="47"/>
    </row>
    <row r="11" spans="1:11" x14ac:dyDescent="0.2">
      <c r="A11" t="str">
        <f>VLOOKUP(D11,Kunden!A2:I17,6,FALSE)&amp;" "&amp;VLOOKUP(D11,Kunden!A2:I16,7,FALSE)</f>
        <v>29865 Joldelund</v>
      </c>
      <c r="C11" s="1" t="s">
        <v>48</v>
      </c>
      <c r="D11" s="25">
        <v>3</v>
      </c>
      <c r="H11" s="47"/>
      <c r="I11" s="47"/>
      <c r="J11" s="47"/>
      <c r="K11" s="47"/>
    </row>
    <row r="12" spans="1:11" x14ac:dyDescent="0.2">
      <c r="E12" s="50"/>
      <c r="F12" s="49"/>
      <c r="G12" s="58"/>
    </row>
    <row r="13" spans="1:11" x14ac:dyDescent="0.2">
      <c r="C13" s="8"/>
      <c r="D13" s="8"/>
      <c r="E13" s="8"/>
      <c r="F13" s="55" t="str">
        <f ca="1">"Husum, den "&amp;TEXT(TODAY(),"tt")&amp;". "&amp;TEXT(TODAY(),"MMMM jjjj")</f>
        <v>Husum, den 22. Februar 2023</v>
      </c>
      <c r="G13" s="59"/>
      <c r="H13" s="47" t="s">
        <v>81</v>
      </c>
      <c r="I13" s="47"/>
      <c r="J13" s="47"/>
      <c r="K13" s="47"/>
    </row>
    <row r="14" spans="1:11" x14ac:dyDescent="0.2">
      <c r="H14" s="48" t="s">
        <v>75</v>
      </c>
    </row>
    <row r="15" spans="1:11" x14ac:dyDescent="0.2">
      <c r="B15" s="70" t="s">
        <v>5</v>
      </c>
      <c r="C15" s="70"/>
      <c r="D15" s="70"/>
      <c r="E15" s="70"/>
      <c r="F15" s="70"/>
      <c r="G15" s="60"/>
      <c r="H15" s="48" t="s">
        <v>76</v>
      </c>
    </row>
    <row r="16" spans="1:11" x14ac:dyDescent="0.2">
      <c r="B16" s="2"/>
      <c r="C16" s="2"/>
      <c r="D16" s="2"/>
      <c r="E16" s="5"/>
      <c r="F16" s="5"/>
      <c r="G16" s="61"/>
      <c r="H16" s="48" t="s">
        <v>77</v>
      </c>
    </row>
    <row r="17" spans="1:11" x14ac:dyDescent="0.2">
      <c r="H17" s="48" t="s">
        <v>78</v>
      </c>
    </row>
    <row r="18" spans="1:11" x14ac:dyDescent="0.2">
      <c r="A18" t="s">
        <v>88</v>
      </c>
      <c r="H18" s="48" t="s">
        <v>79</v>
      </c>
    </row>
    <row r="19" spans="1:11" x14ac:dyDescent="0.2">
      <c r="H19" s="45" t="s">
        <v>80</v>
      </c>
    </row>
    <row r="20" spans="1:11" s="1" customFormat="1" x14ac:dyDescent="0.2">
      <c r="A20" s="3" t="s">
        <v>13</v>
      </c>
      <c r="B20" s="3" t="s">
        <v>87</v>
      </c>
      <c r="C20" s="3" t="s">
        <v>9</v>
      </c>
      <c r="D20" s="3" t="s">
        <v>10</v>
      </c>
      <c r="E20" s="13" t="s">
        <v>11</v>
      </c>
      <c r="F20" s="13" t="s">
        <v>12</v>
      </c>
      <c r="G20" s="62"/>
      <c r="H20" s="46">
        <f ca="1">TODAY()</f>
        <v>44979</v>
      </c>
    </row>
    <row r="21" spans="1:11" s="1" customFormat="1" x14ac:dyDescent="0.2">
      <c r="A21" s="22"/>
      <c r="B21" s="22"/>
      <c r="D21" s="22"/>
      <c r="E21" s="14"/>
      <c r="F21" s="14"/>
      <c r="G21" s="63"/>
    </row>
    <row r="22" spans="1:11" s="1" customFormat="1" x14ac:dyDescent="0.2">
      <c r="A22" s="23">
        <v>38718</v>
      </c>
      <c r="B22" s="22">
        <v>6674</v>
      </c>
      <c r="C22" s="1" t="str">
        <f>VLOOKUP(B22,Artikel!A:C,2,FALSE)</f>
        <v>Rohr 24 mm</v>
      </c>
      <c r="D22" s="24">
        <v>60</v>
      </c>
      <c r="E22" s="14">
        <f>VLOOKUP(B22,Artikel!A:C,3,FALSE)</f>
        <v>1.25</v>
      </c>
      <c r="F22" s="14">
        <f>D22*E22</f>
        <v>75</v>
      </c>
      <c r="G22" s="63"/>
      <c r="H22" s="47" t="s">
        <v>51</v>
      </c>
      <c r="I22" s="47"/>
      <c r="J22" s="47"/>
      <c r="K22" s="47"/>
    </row>
    <row r="23" spans="1:11" s="1" customFormat="1" x14ac:dyDescent="0.2">
      <c r="A23" s="23">
        <v>38809</v>
      </c>
      <c r="B23" s="22">
        <v>6674</v>
      </c>
      <c r="C23" s="1" t="str">
        <f>VLOOKUP(B23,Artikel!A:C,2,FALSE)</f>
        <v>Rohr 24 mm</v>
      </c>
      <c r="D23" s="24">
        <v>120</v>
      </c>
      <c r="E23" s="14">
        <f>VLOOKUP(B23,Artikel!A:C,3,FALSE)</f>
        <v>1.25</v>
      </c>
      <c r="F23" s="14">
        <f>D23*E23</f>
        <v>150</v>
      </c>
      <c r="G23" s="63"/>
      <c r="H23" s="47"/>
      <c r="I23" s="47"/>
      <c r="J23" s="47"/>
      <c r="K23" s="47"/>
    </row>
    <row r="24" spans="1:11" s="1" customFormat="1" x14ac:dyDescent="0.2">
      <c r="A24" s="23">
        <v>38810</v>
      </c>
      <c r="B24" s="22">
        <v>8966</v>
      </c>
      <c r="C24" s="1" t="str">
        <f>VLOOKUP(B24,Artikel!A:C,2,FALSE)</f>
        <v>Stahl 12mm</v>
      </c>
      <c r="D24" s="24">
        <v>66</v>
      </c>
      <c r="E24" s="14">
        <f>VLOOKUP(B24,Artikel!A:C,3,FALSE)</f>
        <v>0.5</v>
      </c>
      <c r="F24" s="14">
        <f>D24*E24</f>
        <v>33</v>
      </c>
      <c r="G24" s="63"/>
      <c r="H24" s="47"/>
      <c r="I24" s="47"/>
      <c r="J24" s="47"/>
      <c r="K24" s="47"/>
    </row>
    <row r="25" spans="1:11" s="1" customFormat="1" x14ac:dyDescent="0.2">
      <c r="A25" s="22"/>
      <c r="B25" s="22"/>
      <c r="D25" s="22"/>
      <c r="E25" s="14"/>
      <c r="F25" s="14"/>
      <c r="G25" s="63"/>
    </row>
    <row r="26" spans="1:11" s="1" customFormat="1" x14ac:dyDescent="0.2">
      <c r="A26" s="22"/>
      <c r="B26" s="22"/>
      <c r="D26" s="22"/>
      <c r="E26" s="14"/>
      <c r="F26" s="14"/>
      <c r="G26" s="63"/>
    </row>
    <row r="27" spans="1:11" s="1" customFormat="1" x14ac:dyDescent="0.2">
      <c r="A27" s="22"/>
      <c r="B27" s="22"/>
      <c r="D27" s="22"/>
      <c r="E27" s="14"/>
      <c r="F27" s="14"/>
      <c r="G27" s="63"/>
    </row>
    <row r="28" spans="1:11" s="1" customFormat="1" x14ac:dyDescent="0.2">
      <c r="A28" s="22"/>
      <c r="B28" s="22"/>
      <c r="D28" s="22"/>
      <c r="E28" s="14"/>
      <c r="F28" s="14"/>
      <c r="G28" s="63"/>
    </row>
    <row r="29" spans="1:11" s="1" customFormat="1" x14ac:dyDescent="0.2">
      <c r="A29" s="22"/>
      <c r="B29" s="22"/>
      <c r="D29" s="22"/>
      <c r="E29" s="14"/>
      <c r="F29" s="14"/>
      <c r="G29" s="63"/>
    </row>
    <row r="30" spans="1:11" s="1" customFormat="1" x14ac:dyDescent="0.2">
      <c r="A30" s="22"/>
      <c r="B30" s="22"/>
      <c r="D30" s="22"/>
      <c r="E30" s="14"/>
      <c r="F30" s="14"/>
      <c r="G30" s="63"/>
    </row>
    <row r="31" spans="1:11" s="1" customFormat="1" x14ac:dyDescent="0.2">
      <c r="A31" s="22"/>
      <c r="B31" s="22"/>
      <c r="D31" s="22"/>
      <c r="E31" s="14"/>
      <c r="F31" s="14"/>
      <c r="G31" s="63"/>
    </row>
    <row r="32" spans="1:11" s="1" customFormat="1" x14ac:dyDescent="0.2">
      <c r="D32" s="71" t="s">
        <v>17</v>
      </c>
      <c r="E32" s="71"/>
      <c r="F32" s="14">
        <f>SUM(F22:F31)</f>
        <v>258</v>
      </c>
      <c r="G32" s="63"/>
      <c r="H32" s="47" t="s">
        <v>22</v>
      </c>
      <c r="I32" s="47"/>
      <c r="J32" s="47"/>
      <c r="K32" s="47"/>
    </row>
    <row r="33" spans="1:11" s="1" customFormat="1" x14ac:dyDescent="0.2">
      <c r="D33" s="1" t="s">
        <v>18</v>
      </c>
      <c r="E33" s="15">
        <v>0.16</v>
      </c>
      <c r="F33" s="14">
        <f>F32*E33</f>
        <v>41.28</v>
      </c>
      <c r="G33" s="63"/>
      <c r="H33" s="47" t="s">
        <v>23</v>
      </c>
      <c r="I33" s="47"/>
      <c r="J33" s="47"/>
      <c r="K33" s="47"/>
    </row>
    <row r="34" spans="1:11" s="1" customFormat="1" ht="13.5" thickBot="1" x14ac:dyDescent="0.25">
      <c r="E34" s="14"/>
      <c r="F34" s="16">
        <f>SUM(F32:F33)</f>
        <v>299.27999999999997</v>
      </c>
      <c r="G34" s="62"/>
      <c r="H34" s="47" t="s">
        <v>22</v>
      </c>
      <c r="I34" s="47"/>
      <c r="J34" s="47"/>
      <c r="K34" s="47"/>
    </row>
    <row r="35" spans="1:11" s="1" customFormat="1" ht="13.5" thickTop="1" x14ac:dyDescent="0.2">
      <c r="E35" s="14"/>
      <c r="F35" s="14"/>
      <c r="G35" s="63"/>
    </row>
    <row r="36" spans="1:11" s="1" customFormat="1" x14ac:dyDescent="0.2">
      <c r="E36" s="14"/>
      <c r="F36" s="14"/>
      <c r="G36" s="63"/>
    </row>
    <row r="37" spans="1:11" s="1" customFormat="1" x14ac:dyDescent="0.2">
      <c r="E37" s="14"/>
      <c r="F37" s="14"/>
      <c r="G37" s="63"/>
    </row>
    <row r="38" spans="1:11" s="1" customFormat="1" x14ac:dyDescent="0.2">
      <c r="E38" s="14"/>
      <c r="F38" s="14"/>
      <c r="G38" s="63"/>
    </row>
    <row r="40" spans="1:11" x14ac:dyDescent="0.2">
      <c r="A40" t="s">
        <v>85</v>
      </c>
    </row>
    <row r="42" spans="1:11" x14ac:dyDescent="0.2">
      <c r="A42" s="54"/>
      <c r="I42" s="44"/>
      <c r="J42" s="44"/>
      <c r="K42" s="44"/>
    </row>
    <row r="50" spans="1:1" x14ac:dyDescent="0.2">
      <c r="A50" t="s">
        <v>21</v>
      </c>
    </row>
  </sheetData>
  <mergeCells count="2">
    <mergeCell ref="B15:F15"/>
    <mergeCell ref="D32:E32"/>
  </mergeCells>
  <phoneticPr fontId="3" type="noConversion"/>
  <printOptions headings="1"/>
  <pageMargins left="0.19685039370078741" right="0.19685039370078741" top="0.19685039370078741" bottom="0.19685039370078741" header="0.51181102362204722" footer="0.51181102362204722"/>
  <pageSetup paperSize="9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0"/>
  <sheetViews>
    <sheetView topLeftCell="A4" workbookViewId="0">
      <selection activeCell="I29" sqref="I29"/>
    </sheetView>
  </sheetViews>
  <sheetFormatPr baseColWidth="10" defaultRowHeight="12.75" x14ac:dyDescent="0.2"/>
  <cols>
    <col min="1" max="1" width="11.5703125" style="26" customWidth="1"/>
    <col min="2" max="2" width="7.5703125" customWidth="1"/>
    <col min="3" max="3" width="11.5703125" customWidth="1"/>
    <col min="4" max="4" width="9.140625" customWidth="1"/>
    <col min="5" max="5" width="10" style="12" customWidth="1"/>
    <col min="6" max="6" width="9.7109375" style="12" customWidth="1"/>
    <col min="7" max="7" width="3.5703125" customWidth="1"/>
    <col min="8" max="8" width="6.85546875" customWidth="1"/>
    <col min="9" max="9" width="19.42578125" style="26" customWidth="1"/>
  </cols>
  <sheetData>
    <row r="2" spans="1:11" x14ac:dyDescent="0.2">
      <c r="A2" s="26" t="s">
        <v>0</v>
      </c>
    </row>
    <row r="3" spans="1:11" x14ac:dyDescent="0.2">
      <c r="A3" s="26" t="s">
        <v>1</v>
      </c>
    </row>
    <row r="4" spans="1:11" x14ac:dyDescent="0.2">
      <c r="A4" s="26" t="s">
        <v>2</v>
      </c>
      <c r="H4" s="73" t="s">
        <v>63</v>
      </c>
      <c r="I4" s="73"/>
      <c r="J4" s="73"/>
      <c r="K4" s="73"/>
    </row>
    <row r="6" spans="1:11" x14ac:dyDescent="0.2">
      <c r="H6" t="s">
        <v>64</v>
      </c>
      <c r="J6">
        <f>VLOOKUP(D11,Kunden!A:J,10,FALSE)</f>
        <v>2</v>
      </c>
    </row>
    <row r="8" spans="1:11" x14ac:dyDescent="0.2">
      <c r="A8" s="26" t="str">
        <f>VLOOKUP(D11,Kunden!A2:I14,2,FALSE)</f>
        <v>Bauer Hansen</v>
      </c>
      <c r="H8" t="s">
        <v>65</v>
      </c>
      <c r="J8" s="27">
        <f>VLOOKUP(J6,Rabattstufen!A:B,2,FALSE)</f>
        <v>0.05</v>
      </c>
    </row>
    <row r="9" spans="1:11" x14ac:dyDescent="0.2">
      <c r="A9" s="26" t="str">
        <f>VLOOKUP(D11,Kunden!A2:I18,3,FALSE)&amp;" "&amp;VLOOKUP(D11,Kunden!A2:I18,5,FALSE)</f>
        <v>Herr Hansen</v>
      </c>
    </row>
    <row r="10" spans="1:11" x14ac:dyDescent="0.2">
      <c r="A10" s="26">
        <f>VLOOKUP(D11,Kunden!A2:I18,8,FALSE)</f>
        <v>0</v>
      </c>
      <c r="H10" t="s">
        <v>68</v>
      </c>
      <c r="J10" s="21">
        <f>100%-J8</f>
        <v>0.95</v>
      </c>
    </row>
    <row r="11" spans="1:11" x14ac:dyDescent="0.2">
      <c r="A11" s="26" t="str">
        <f>VLOOKUP(D11,Kunden!A2:I17,6,FALSE)&amp;" "&amp;VLOOKUP(D11,Kunden!A2:I16,7,FALSE)</f>
        <v xml:space="preserve"> </v>
      </c>
      <c r="C11" s="1" t="s">
        <v>48</v>
      </c>
      <c r="D11" s="25">
        <v>5</v>
      </c>
    </row>
    <row r="13" spans="1:11" x14ac:dyDescent="0.2">
      <c r="B13" s="74" t="str">
        <f ca="1">"Husum, den "&amp;TEXT(TODAY(),"tt")&amp;". "&amp;TEXT(TODAY(),"MMMM jjjj")</f>
        <v>Husum, den 22. Februar 2023</v>
      </c>
      <c r="C13" s="74"/>
      <c r="D13" s="74"/>
      <c r="E13" s="74"/>
      <c r="F13" s="74"/>
    </row>
    <row r="15" spans="1:11" x14ac:dyDescent="0.2">
      <c r="B15" s="70" t="s">
        <v>5</v>
      </c>
      <c r="C15" s="70"/>
      <c r="D15" s="70"/>
      <c r="E15" s="70"/>
      <c r="F15" s="70"/>
      <c r="H15" t="s">
        <v>71</v>
      </c>
    </row>
    <row r="16" spans="1:11" x14ac:dyDescent="0.2">
      <c r="B16" s="2"/>
      <c r="C16" s="2"/>
      <c r="D16" s="2"/>
      <c r="E16" s="5"/>
      <c r="F16" s="5"/>
      <c r="H16" t="s">
        <v>70</v>
      </c>
    </row>
    <row r="17" spans="1:10" x14ac:dyDescent="0.2">
      <c r="H17" t="s">
        <v>72</v>
      </c>
    </row>
    <row r="18" spans="1:10" x14ac:dyDescent="0.2">
      <c r="A18" s="26" t="s">
        <v>7</v>
      </c>
    </row>
    <row r="19" spans="1:10" x14ac:dyDescent="0.2">
      <c r="H19" s="41">
        <f>VLOOKUP(B22,Artikel!A:C,3,FALSE)*(100%-VLOOKUP(VLOOKUP(Rechnung3!D11,Kunden!A:J,10,FALSE),Rabattstufen!A:B,2,FALSE))</f>
        <v>1.1875</v>
      </c>
    </row>
    <row r="20" spans="1:10" s="1" customFormat="1" x14ac:dyDescent="0.2">
      <c r="A20" s="42" t="s">
        <v>13</v>
      </c>
      <c r="B20" s="3" t="s">
        <v>8</v>
      </c>
      <c r="C20" s="3" t="s">
        <v>9</v>
      </c>
      <c r="D20" s="3" t="s">
        <v>10</v>
      </c>
      <c r="E20" s="13" t="s">
        <v>11</v>
      </c>
      <c r="F20" s="13" t="s">
        <v>12</v>
      </c>
      <c r="H20" s="41" t="s">
        <v>73</v>
      </c>
      <c r="I20" s="26"/>
    </row>
    <row r="21" spans="1:10" s="1" customFormat="1" x14ac:dyDescent="0.2">
      <c r="A21" s="25"/>
      <c r="B21" s="22"/>
      <c r="D21" s="22"/>
      <c r="E21" s="14"/>
      <c r="F21" s="14"/>
      <c r="I21" s="36"/>
    </row>
    <row r="22" spans="1:10" s="1" customFormat="1" x14ac:dyDescent="0.2">
      <c r="A22" s="43">
        <v>38718</v>
      </c>
      <c r="B22" s="22">
        <v>6674</v>
      </c>
      <c r="C22" s="1" t="str">
        <f>VLOOKUP(B22,Artikel!A:C,2,FALSE)</f>
        <v>Rohr 24 mm</v>
      </c>
      <c r="D22" s="24">
        <v>60</v>
      </c>
      <c r="E22" s="32">
        <f>VLOOKUP(B22,Artikel!A:C,3,FALSE)*$J$10</f>
        <v>1.1875</v>
      </c>
      <c r="F22" s="14">
        <f>D22*E22</f>
        <v>71.25</v>
      </c>
      <c r="H22" s="36" t="s">
        <v>69</v>
      </c>
      <c r="I22" s="26"/>
    </row>
    <row r="23" spans="1:10" s="1" customFormat="1" x14ac:dyDescent="0.2">
      <c r="A23" s="43">
        <v>38809</v>
      </c>
      <c r="B23" s="22">
        <v>2446</v>
      </c>
      <c r="C23" s="1" t="str">
        <f>VLOOKUP(B23,Artikel!A:C,2,FALSE)</f>
        <v>Stahl 14 mm</v>
      </c>
      <c r="D23" s="24">
        <v>120</v>
      </c>
      <c r="E23" s="14">
        <f>VLOOKUP(B23,Artikel!A:C,3,FALSE)*$J$10</f>
        <v>0.61749999999999994</v>
      </c>
      <c r="F23" s="14">
        <f>D23*E23</f>
        <v>74.099999999999994</v>
      </c>
      <c r="I23" s="26"/>
    </row>
    <row r="24" spans="1:10" s="1" customFormat="1" x14ac:dyDescent="0.2">
      <c r="A24" s="43">
        <v>38810</v>
      </c>
      <c r="B24" s="22">
        <v>8966</v>
      </c>
      <c r="C24" s="1" t="str">
        <f>VLOOKUP(B24,Artikel!A:C,2,FALSE)</f>
        <v>Stahl 12mm</v>
      </c>
      <c r="D24" s="24">
        <v>66</v>
      </c>
      <c r="E24" s="14">
        <f>VLOOKUP(B24,Artikel!A:C,3,FALSE)*$J$10</f>
        <v>0.47499999999999998</v>
      </c>
      <c r="F24" s="14">
        <f>D24*E24</f>
        <v>31.349999999999998</v>
      </c>
      <c r="I24" s="26"/>
    </row>
    <row r="25" spans="1:10" s="1" customFormat="1" x14ac:dyDescent="0.2">
      <c r="A25" s="25"/>
      <c r="B25" s="22"/>
      <c r="D25" s="22"/>
      <c r="E25" s="14"/>
      <c r="F25" s="14"/>
      <c r="I25" s="26"/>
    </row>
    <row r="26" spans="1:10" s="1" customFormat="1" x14ac:dyDescent="0.2">
      <c r="A26" s="25"/>
      <c r="B26" s="22"/>
      <c r="D26" s="22"/>
      <c r="E26" s="14"/>
      <c r="F26" s="14"/>
      <c r="I26" s="26"/>
    </row>
    <row r="27" spans="1:10" s="1" customFormat="1" x14ac:dyDescent="0.2">
      <c r="A27" s="25"/>
      <c r="B27" s="22"/>
      <c r="D27" s="22"/>
      <c r="E27" s="14"/>
      <c r="F27" s="14"/>
      <c r="I27" s="26"/>
    </row>
    <row r="28" spans="1:10" s="1" customFormat="1" x14ac:dyDescent="0.2">
      <c r="A28" s="25"/>
      <c r="B28" s="22"/>
      <c r="D28" s="22"/>
      <c r="E28" s="14"/>
      <c r="F28" s="14"/>
      <c r="I28" s="31"/>
      <c r="J28" s="29"/>
    </row>
    <row r="29" spans="1:10" s="1" customFormat="1" x14ac:dyDescent="0.2">
      <c r="A29" s="25"/>
      <c r="B29" s="22"/>
      <c r="D29" s="22"/>
      <c r="E29" s="14"/>
      <c r="F29" s="14"/>
      <c r="I29" s="31"/>
    </row>
    <row r="30" spans="1:10" s="1" customFormat="1" x14ac:dyDescent="0.2">
      <c r="A30" s="25"/>
      <c r="B30" s="22"/>
      <c r="D30" s="22"/>
      <c r="E30" s="14"/>
      <c r="F30" s="14"/>
      <c r="J30" s="30"/>
    </row>
    <row r="31" spans="1:10" s="1" customFormat="1" x14ac:dyDescent="0.2">
      <c r="A31" s="25"/>
      <c r="B31" s="22"/>
      <c r="D31" s="22"/>
      <c r="E31" s="14"/>
      <c r="F31" s="14"/>
      <c r="I31" s="26"/>
    </row>
    <row r="32" spans="1:10" s="1" customFormat="1" x14ac:dyDescent="0.2">
      <c r="A32" s="26"/>
      <c r="D32" s="71" t="s">
        <v>17</v>
      </c>
      <c r="E32" s="71"/>
      <c r="F32" s="14">
        <f>SUM(F22:F31)</f>
        <v>176.7</v>
      </c>
      <c r="I32" s="26"/>
    </row>
    <row r="33" spans="1:12" s="1" customFormat="1" x14ac:dyDescent="0.2">
      <c r="A33" s="26"/>
      <c r="D33" s="1" t="s">
        <v>18</v>
      </c>
      <c r="E33" s="15">
        <v>0.16</v>
      </c>
      <c r="F33" s="14">
        <f>F32*E33</f>
        <v>28.271999999999998</v>
      </c>
      <c r="I33" s="26"/>
      <c r="L33" s="28"/>
    </row>
    <row r="34" spans="1:12" s="1" customFormat="1" ht="13.5" thickBot="1" x14ac:dyDescent="0.25">
      <c r="A34" s="26"/>
      <c r="E34" s="14"/>
      <c r="F34" s="16">
        <f>SUM(F32:F33)</f>
        <v>204.97199999999998</v>
      </c>
      <c r="I34" s="33"/>
      <c r="J34" s="35"/>
    </row>
    <row r="35" spans="1:12" s="1" customFormat="1" ht="13.5" thickTop="1" x14ac:dyDescent="0.2">
      <c r="A35" s="26"/>
      <c r="E35" s="14"/>
      <c r="F35" s="14"/>
      <c r="I35" s="33"/>
      <c r="J35" s="34"/>
    </row>
    <row r="36" spans="1:12" s="1" customFormat="1" x14ac:dyDescent="0.2">
      <c r="A36" s="26"/>
      <c r="E36" s="14"/>
      <c r="F36" s="14"/>
      <c r="I36" s="26"/>
    </row>
    <row r="37" spans="1:12" s="1" customFormat="1" x14ac:dyDescent="0.2">
      <c r="A37" s="26"/>
      <c r="E37" s="14"/>
      <c r="F37" s="14"/>
      <c r="I37" s="26"/>
    </row>
    <row r="38" spans="1:12" s="1" customFormat="1" x14ac:dyDescent="0.2">
      <c r="A38" s="26"/>
      <c r="E38" s="14"/>
      <c r="F38" s="14"/>
      <c r="I38" s="26"/>
    </row>
    <row r="40" spans="1:12" x14ac:dyDescent="0.2">
      <c r="A40" s="26" t="s">
        <v>19</v>
      </c>
    </row>
    <row r="42" spans="1:12" x14ac:dyDescent="0.2">
      <c r="A42" s="54"/>
    </row>
    <row r="43" spans="1:12" x14ac:dyDescent="0.2">
      <c r="A43" s="54"/>
    </row>
    <row r="50" spans="1:1" x14ac:dyDescent="0.2">
      <c r="A50" s="26" t="s">
        <v>21</v>
      </c>
    </row>
  </sheetData>
  <mergeCells count="4">
    <mergeCell ref="H4:K4"/>
    <mergeCell ref="B15:F15"/>
    <mergeCell ref="B13:F13"/>
    <mergeCell ref="D32:E32"/>
  </mergeCells>
  <phoneticPr fontId="3" type="noConversion"/>
  <pageMargins left="0.98425196850393704" right="0.78740157480314965" top="0.39370078740157483" bottom="0.39370078740157483" header="0.51181102362204722" footer="0.51181102362204722"/>
  <pageSetup paperSize="9" scale="120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0"/>
  <sheetViews>
    <sheetView topLeftCell="A13" workbookViewId="0">
      <selection activeCell="B31" sqref="B31"/>
    </sheetView>
  </sheetViews>
  <sheetFormatPr baseColWidth="10" defaultRowHeight="12.75" x14ac:dyDescent="0.2"/>
  <cols>
    <col min="1" max="1" width="11.5703125" style="26" customWidth="1"/>
    <col min="2" max="2" width="9.42578125" customWidth="1"/>
    <col min="3" max="3" width="23.140625" customWidth="1"/>
    <col min="4" max="4" width="9.5703125" customWidth="1"/>
    <col min="5" max="6" width="11.5703125" style="12" customWidth="1"/>
    <col min="7" max="7" width="6.28515625" customWidth="1"/>
    <col min="8" max="8" width="6.85546875" customWidth="1"/>
    <col min="9" max="9" width="14" style="26" customWidth="1"/>
    <col min="10" max="10" width="5.5703125" customWidth="1"/>
  </cols>
  <sheetData>
    <row r="2" spans="1:11" x14ac:dyDescent="0.2">
      <c r="A2" s="26" t="s">
        <v>0</v>
      </c>
    </row>
    <row r="3" spans="1:11" x14ac:dyDescent="0.2">
      <c r="A3" s="26" t="s">
        <v>1</v>
      </c>
    </row>
    <row r="4" spans="1:11" x14ac:dyDescent="0.2">
      <c r="A4" s="26" t="s">
        <v>2</v>
      </c>
      <c r="H4" s="73" t="s">
        <v>63</v>
      </c>
      <c r="I4" s="73"/>
      <c r="J4" s="73"/>
      <c r="K4" s="73"/>
    </row>
    <row r="6" spans="1:11" x14ac:dyDescent="0.2">
      <c r="H6" t="s">
        <v>64</v>
      </c>
      <c r="J6">
        <f>VLOOKUP(D11,Kunden!A:J,10,FALSE)</f>
        <v>2</v>
      </c>
    </row>
    <row r="8" spans="1:11" x14ac:dyDescent="0.2">
      <c r="A8" s="26" t="str">
        <f>VLOOKUP(D11,Kunden!A2:I14,2,FALSE)</f>
        <v>Maler Meier</v>
      </c>
      <c r="H8" t="s">
        <v>65</v>
      </c>
      <c r="J8" s="37">
        <f>VLOOKUP(J6,Rabattstufen!A:B,2,FALSE)</f>
        <v>0.05</v>
      </c>
    </row>
    <row r="9" spans="1:11" x14ac:dyDescent="0.2">
      <c r="A9" s="26" t="str">
        <f>VLOOKUP(D11,Kunden!A2:I18,3,FALSE)&amp;" "&amp;VLOOKUP(D11,Kunden!A2:I18,5,FALSE)</f>
        <v>Frau Meier</v>
      </c>
    </row>
    <row r="10" spans="1:11" x14ac:dyDescent="0.2">
      <c r="A10" s="26" t="str">
        <f>VLOOKUP(D11,Kunden!A2:I18,8,FALSE)</f>
        <v>Dorfstr. 14</v>
      </c>
      <c r="H10" t="s">
        <v>68</v>
      </c>
      <c r="J10" s="21">
        <f>100%-J8</f>
        <v>0.95</v>
      </c>
    </row>
    <row r="11" spans="1:11" x14ac:dyDescent="0.2">
      <c r="A11" s="26" t="str">
        <f>VLOOKUP(D11,Kunden!A2:I17,6,FALSE)&amp;" "&amp;VLOOKUP(D11,Kunden!A2:I16,7,FALSE)</f>
        <v>29865 Joldelund</v>
      </c>
      <c r="C11" s="1" t="s">
        <v>48</v>
      </c>
      <c r="D11" s="25">
        <v>3</v>
      </c>
    </row>
    <row r="13" spans="1:11" x14ac:dyDescent="0.2">
      <c r="B13" s="74" t="str">
        <f ca="1">"Husum, den "&amp;TEXT(TODAY(),"tt")&amp;". "&amp;TEXT(TODAY(),"MMMM jjjj")</f>
        <v>Husum, den 22. Februar 2023</v>
      </c>
      <c r="C13" s="74"/>
      <c r="D13" s="74"/>
      <c r="E13" s="74"/>
      <c r="F13" s="74"/>
    </row>
    <row r="14" spans="1:11" x14ac:dyDescent="0.2">
      <c r="I14" s="51"/>
    </row>
    <row r="15" spans="1:11" x14ac:dyDescent="0.2">
      <c r="B15" s="70" t="s">
        <v>5</v>
      </c>
      <c r="C15" s="70"/>
      <c r="D15" s="70"/>
      <c r="E15" s="70"/>
      <c r="F15" s="70"/>
    </row>
    <row r="16" spans="1:11" x14ac:dyDescent="0.2">
      <c r="B16" s="2"/>
      <c r="C16" s="2"/>
      <c r="D16" s="2"/>
      <c r="E16" s="5"/>
      <c r="F16" s="5"/>
    </row>
    <row r="18" spans="1:10" x14ac:dyDescent="0.2">
      <c r="A18" s="26" t="s">
        <v>7</v>
      </c>
    </row>
    <row r="20" spans="1:10" s="1" customFormat="1" x14ac:dyDescent="0.2">
      <c r="A20" s="42" t="s">
        <v>13</v>
      </c>
      <c r="B20" s="3" t="s">
        <v>87</v>
      </c>
      <c r="C20" s="3" t="s">
        <v>9</v>
      </c>
      <c r="D20" s="3" t="s">
        <v>10</v>
      </c>
      <c r="E20" s="13" t="s">
        <v>11</v>
      </c>
      <c r="F20" s="13" t="s">
        <v>12</v>
      </c>
      <c r="I20" s="26"/>
    </row>
    <row r="21" spans="1:10" s="1" customFormat="1" x14ac:dyDescent="0.2">
      <c r="A21" s="25"/>
      <c r="B21" s="22"/>
      <c r="D21" s="22"/>
      <c r="E21" s="14"/>
      <c r="F21" s="14"/>
      <c r="I21" s="36"/>
    </row>
    <row r="22" spans="1:10" s="1" customFormat="1" ht="12.75" customHeight="1" x14ac:dyDescent="0.2">
      <c r="A22" s="43">
        <v>38718</v>
      </c>
      <c r="B22" s="22">
        <v>6674</v>
      </c>
      <c r="C22" s="1" t="str">
        <f>IF(ISBLANK(A22),"",VLOOKUP(B22,Artikel!A:C,2,FALSE))</f>
        <v>Rohr 24 mm</v>
      </c>
      <c r="D22" s="24">
        <v>120</v>
      </c>
      <c r="E22" s="32">
        <v>1.25</v>
      </c>
      <c r="F22" s="14">
        <f>IF(ISERROR(D22*E22),"",D22*E22)</f>
        <v>150</v>
      </c>
      <c r="H22" s="75" t="s">
        <v>89</v>
      </c>
      <c r="I22" s="75"/>
      <c r="J22" s="75"/>
    </row>
    <row r="23" spans="1:10" s="1" customFormat="1" x14ac:dyDescent="0.2">
      <c r="A23" s="43">
        <v>38809</v>
      </c>
      <c r="B23" s="22">
        <v>2446</v>
      </c>
      <c r="C23" s="1" t="str">
        <f>IF(ISBLANK(A23),"",VLOOKUP(B23,Artikel!A:C,2,FALSE))</f>
        <v>Stahl 14 mm</v>
      </c>
      <c r="D23" s="24">
        <v>66</v>
      </c>
      <c r="E23" s="32">
        <v>0.65</v>
      </c>
      <c r="F23" s="14">
        <f t="shared" ref="F23:F30" si="0">IF(ISERROR(D23*E23),"",D23*E23)</f>
        <v>42.9</v>
      </c>
      <c r="H23" s="75"/>
      <c r="I23" s="75"/>
      <c r="J23" s="75"/>
    </row>
    <row r="24" spans="1:10" s="1" customFormat="1" x14ac:dyDescent="0.2">
      <c r="A24" s="43">
        <v>38810</v>
      </c>
      <c r="B24" s="22">
        <v>8966</v>
      </c>
      <c r="C24" s="1" t="str">
        <f>IF(ISBLANK(A24),"",VLOOKUP(B24,Artikel!A:C,2,FALSE))</f>
        <v>Stahl 12mm</v>
      </c>
      <c r="D24" s="24">
        <v>60</v>
      </c>
      <c r="E24" s="32">
        <v>0.5</v>
      </c>
      <c r="F24" s="14">
        <f t="shared" si="0"/>
        <v>30</v>
      </c>
      <c r="H24" s="75"/>
      <c r="I24" s="75"/>
      <c r="J24" s="75"/>
    </row>
    <row r="25" spans="1:10" s="1" customFormat="1" x14ac:dyDescent="0.2">
      <c r="A25" s="25"/>
      <c r="B25" s="22"/>
      <c r="C25" s="1" t="str">
        <f>IF(ISBLANK(A25),"",VLOOKUP(B25,Artikel!A:C,2,FALSE))</f>
        <v/>
      </c>
      <c r="D25" s="22"/>
      <c r="E25" s="32" t="str">
        <f>IF(ISBLANK(A25),"",ROUND(VLOOKUP(B25,Artikel!A:C,3,FALSE)*$J$10,2))</f>
        <v/>
      </c>
      <c r="F25" s="14" t="str">
        <f t="shared" si="0"/>
        <v/>
      </c>
      <c r="H25" s="75"/>
      <c r="I25" s="75"/>
      <c r="J25" s="75"/>
    </row>
    <row r="26" spans="1:10" s="1" customFormat="1" x14ac:dyDescent="0.2">
      <c r="A26" s="25"/>
      <c r="B26" s="22"/>
      <c r="C26" s="1" t="str">
        <f>IF(ISBLANK(A26),"",VLOOKUP(B26,Artikel!A:C,2,FALSE))</f>
        <v/>
      </c>
      <c r="D26" s="22"/>
      <c r="E26" s="32" t="str">
        <f>IF(ISBLANK(A26),"",ROUND(VLOOKUP(B26,Artikel!A:C,3,FALSE)*$J$10,2))</f>
        <v/>
      </c>
      <c r="F26" s="14" t="str">
        <f t="shared" si="0"/>
        <v/>
      </c>
      <c r="H26" s="75"/>
      <c r="I26" s="75"/>
      <c r="J26" s="75"/>
    </row>
    <row r="27" spans="1:10" s="1" customFormat="1" x14ac:dyDescent="0.2">
      <c r="A27" s="25"/>
      <c r="B27" s="22"/>
      <c r="C27" s="1" t="str">
        <f>IF(ISBLANK(A27),"",VLOOKUP(B27,Artikel!A:C,2,FALSE))</f>
        <v/>
      </c>
      <c r="D27" s="22"/>
      <c r="E27" s="32" t="str">
        <f>IF(ISBLANK(A27),"",ROUND(VLOOKUP(B27,Artikel!A:C,3,FALSE)*$J$10,2))</f>
        <v/>
      </c>
      <c r="F27" s="14" t="str">
        <f t="shared" si="0"/>
        <v/>
      </c>
      <c r="H27" s="75"/>
      <c r="I27" s="75"/>
      <c r="J27" s="75"/>
    </row>
    <row r="28" spans="1:10" s="1" customFormat="1" x14ac:dyDescent="0.2">
      <c r="A28" s="25"/>
      <c r="B28" s="22"/>
      <c r="C28" s="1" t="str">
        <f>IF(ISBLANK(A28),"",VLOOKUP(B28,Artikel!A:C,2,FALSE))</f>
        <v/>
      </c>
      <c r="D28" s="22"/>
      <c r="E28" s="32" t="str">
        <f>IF(ISBLANK(A28),"",ROUND(VLOOKUP(B28,Artikel!A:C,3,FALSE)*$J$10,2))</f>
        <v/>
      </c>
      <c r="F28" s="14" t="str">
        <f t="shared" si="0"/>
        <v/>
      </c>
      <c r="H28" s="75"/>
      <c r="I28" s="75"/>
      <c r="J28" s="75"/>
    </row>
    <row r="29" spans="1:10" s="1" customFormat="1" x14ac:dyDescent="0.2">
      <c r="A29" s="25"/>
      <c r="B29" s="22"/>
      <c r="C29" s="1" t="str">
        <f>IF(ISBLANK(A29),"",VLOOKUP(B29,Artikel!A:C,2,FALSE))</f>
        <v/>
      </c>
      <c r="D29" s="22"/>
      <c r="E29" s="32" t="str">
        <f>IF(ISBLANK(A29),"",ROUND(VLOOKUP(B29,Artikel!A:C,3,FALSE)*$J$10,2))</f>
        <v/>
      </c>
      <c r="F29" s="14" t="str">
        <f t="shared" si="0"/>
        <v/>
      </c>
      <c r="H29" s="75"/>
      <c r="I29" s="75"/>
      <c r="J29" s="75"/>
    </row>
    <row r="30" spans="1:10" s="1" customFormat="1" x14ac:dyDescent="0.2">
      <c r="A30" s="25"/>
      <c r="B30" s="22"/>
      <c r="C30" s="1" t="str">
        <f>IF(ISBLANK(A30),"",VLOOKUP(B30,Artikel!A:C,2,FALSE))</f>
        <v/>
      </c>
      <c r="D30" s="22"/>
      <c r="E30" s="32" t="str">
        <f>IF(ISBLANK(A30),"",ROUND(VLOOKUP(B30,Artikel!A:C,3,FALSE)*$J$10,2))</f>
        <v/>
      </c>
      <c r="F30" s="14" t="str">
        <f t="shared" si="0"/>
        <v/>
      </c>
      <c r="H30" s="75"/>
      <c r="I30" s="75"/>
      <c r="J30" s="75"/>
    </row>
    <row r="31" spans="1:10" s="1" customFormat="1" x14ac:dyDescent="0.2">
      <c r="A31" s="25"/>
      <c r="B31" s="22"/>
      <c r="C31" s="1" t="str">
        <f>IF(ISBLANK(A31),"",VLOOKUP(B31,Artikel!A:C,2,FALSE))</f>
        <v/>
      </c>
      <c r="D31" s="22"/>
      <c r="E31" s="32" t="str">
        <f>IF(ISBLANK(A31),"",ROUND(VLOOKUP(B31,Artikel!A:C,3,FALSE)*$J$10,2))</f>
        <v/>
      </c>
      <c r="F31" s="14" t="str">
        <f>IF(ISERROR(D31*E31),"",D31*E31)</f>
        <v/>
      </c>
      <c r="H31" s="75"/>
      <c r="I31" s="75"/>
      <c r="J31" s="75"/>
    </row>
    <row r="32" spans="1:10" s="1" customFormat="1" x14ac:dyDescent="0.2">
      <c r="A32" s="26"/>
      <c r="D32" s="71" t="s">
        <v>17</v>
      </c>
      <c r="E32" s="71"/>
      <c r="F32" s="14">
        <f>SUM(F22:F31)</f>
        <v>222.9</v>
      </c>
      <c r="I32" s="26"/>
    </row>
    <row r="33" spans="1:12" s="1" customFormat="1" x14ac:dyDescent="0.2">
      <c r="A33" s="26"/>
      <c r="D33" s="1" t="s">
        <v>18</v>
      </c>
      <c r="E33" s="15">
        <v>0.16</v>
      </c>
      <c r="F33" s="14">
        <f>F32*E33</f>
        <v>35.664000000000001</v>
      </c>
      <c r="I33" s="26"/>
      <c r="L33" s="38"/>
    </row>
    <row r="34" spans="1:12" s="1" customFormat="1" ht="13.5" thickBot="1" x14ac:dyDescent="0.25">
      <c r="A34" s="26"/>
      <c r="E34" s="14"/>
      <c r="F34" s="16">
        <f>SUM(F32:F33)</f>
        <v>258.56400000000002</v>
      </c>
      <c r="I34" s="33"/>
      <c r="J34" s="39"/>
    </row>
    <row r="35" spans="1:12" s="1" customFormat="1" ht="13.5" thickTop="1" x14ac:dyDescent="0.2">
      <c r="A35" s="26"/>
      <c r="E35" s="14"/>
      <c r="F35" s="14"/>
      <c r="I35" s="33"/>
      <c r="J35" s="40"/>
    </row>
    <row r="36" spans="1:12" s="1" customFormat="1" x14ac:dyDescent="0.2">
      <c r="A36" s="26"/>
      <c r="E36" s="14"/>
      <c r="F36" s="14"/>
      <c r="I36" s="26"/>
    </row>
    <row r="37" spans="1:12" s="1" customFormat="1" x14ac:dyDescent="0.2">
      <c r="A37" s="26"/>
      <c r="E37" s="14"/>
      <c r="F37" s="14"/>
      <c r="I37" s="26"/>
    </row>
    <row r="38" spans="1:12" s="1" customFormat="1" x14ac:dyDescent="0.2">
      <c r="A38" s="26"/>
      <c r="E38" s="14"/>
      <c r="F38" s="14"/>
      <c r="I38" s="26"/>
    </row>
    <row r="40" spans="1:12" x14ac:dyDescent="0.2">
      <c r="A40" s="26" t="s">
        <v>19</v>
      </c>
    </row>
    <row r="42" spans="1:12" x14ac:dyDescent="0.2">
      <c r="A42" s="56" t="str">
        <f>Skonti!A3&amp;" "&amp;Skonti!B3*100&amp;"% Skonto = "&amp;ROUND(MAX($F$21:F100)*Skonti!B3,2)&amp;" €."</f>
        <v>Bei Zahlung innerhalb 7 Tage 6% Skonto = 15,51 €.</v>
      </c>
      <c r="I42" s="47" t="s">
        <v>84</v>
      </c>
    </row>
    <row r="43" spans="1:12" x14ac:dyDescent="0.2">
      <c r="A43" s="56" t="str">
        <f>Skonti!A4&amp;" "&amp;Skonti!B4*100&amp;"% Skonto = "&amp;ROUND(MAX($F$21:F101)*Skonti!B4,2)&amp;" €."</f>
        <v>Bei Zahlung innerhalb 14 Tage 2% Skonto = 5,17 €.</v>
      </c>
    </row>
    <row r="50" spans="1:1" x14ac:dyDescent="0.2">
      <c r="A50" s="26" t="s">
        <v>21</v>
      </c>
    </row>
  </sheetData>
  <mergeCells count="5">
    <mergeCell ref="H4:K4"/>
    <mergeCell ref="B15:F15"/>
    <mergeCell ref="B13:F13"/>
    <mergeCell ref="D32:E32"/>
    <mergeCell ref="H22:J31"/>
  </mergeCells>
  <phoneticPr fontId="3" type="noConversion"/>
  <pageMargins left="0.78740157480314965" right="0.39370078740157483" top="0.39370078740157483" bottom="0.39370078740157483" header="0.51181102362204722" footer="0.51181102362204722"/>
  <pageSetup paperSize="9" scale="120" orientation="portrait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50"/>
  <sheetViews>
    <sheetView showFormulas="1" topLeftCell="G28" workbookViewId="0">
      <selection activeCell="J43" sqref="A1:K43"/>
    </sheetView>
  </sheetViews>
  <sheetFormatPr baseColWidth="10" defaultRowHeight="12.75" x14ac:dyDescent="0.2"/>
  <cols>
    <col min="1" max="1" width="40" style="26" customWidth="1"/>
    <col min="2" max="2" width="9.42578125" customWidth="1"/>
    <col min="3" max="3" width="29.42578125" customWidth="1"/>
    <col min="4" max="4" width="4.85546875" customWidth="1"/>
    <col min="5" max="5" width="36.5703125" style="12" customWidth="1"/>
    <col min="6" max="6" width="19" style="12" customWidth="1"/>
    <col min="7" max="7" width="6.28515625" customWidth="1"/>
    <col min="8" max="8" width="10.85546875" customWidth="1"/>
    <col min="9" max="9" width="1.28515625" style="26" customWidth="1"/>
    <col min="10" max="10" width="20.28515625" customWidth="1"/>
  </cols>
  <sheetData>
    <row r="2" spans="1:11" x14ac:dyDescent="0.2">
      <c r="A2" s="26" t="s">
        <v>0</v>
      </c>
    </row>
    <row r="3" spans="1:11" x14ac:dyDescent="0.2">
      <c r="A3" s="26" t="s">
        <v>1</v>
      </c>
    </row>
    <row r="4" spans="1:11" ht="12.75" customHeight="1" x14ac:dyDescent="0.2">
      <c r="A4" s="26" t="s">
        <v>2</v>
      </c>
      <c r="H4" s="73" t="s">
        <v>63</v>
      </c>
      <c r="I4" s="73"/>
      <c r="J4" s="73"/>
      <c r="K4" s="73"/>
    </row>
    <row r="6" spans="1:11" ht="12.75" customHeight="1" x14ac:dyDescent="0.2">
      <c r="H6" t="s">
        <v>64</v>
      </c>
      <c r="J6">
        <f>VLOOKUP(D11,Kunden!A:J,10,FALSE)</f>
        <v>2</v>
      </c>
    </row>
    <row r="8" spans="1:11" ht="12.75" customHeight="1" x14ac:dyDescent="0.2">
      <c r="A8" s="26" t="str">
        <f>VLOOKUP(D11,Kunden!A2:I14,2,FALSE)</f>
        <v>Maler Meier</v>
      </c>
      <c r="H8" t="s">
        <v>65</v>
      </c>
      <c r="J8" s="37">
        <f>VLOOKUP(J6,Rabattstufen!A:B,2,FALSE)</f>
        <v>0.05</v>
      </c>
    </row>
    <row r="9" spans="1:11" x14ac:dyDescent="0.2">
      <c r="A9" s="26" t="str">
        <f>VLOOKUP(D11,Kunden!A2:I18,3,FALSE)&amp;" "&amp;VLOOKUP(D11,Kunden!A2:I18,5,FALSE)</f>
        <v>Frau Meier</v>
      </c>
    </row>
    <row r="10" spans="1:11" ht="12.75" customHeight="1" x14ac:dyDescent="0.2">
      <c r="A10" s="26" t="str">
        <f>VLOOKUP(D11,Kunden!A2:I18,8,FALSE)</f>
        <v>Dorfstr. 14</v>
      </c>
      <c r="H10" t="s">
        <v>68</v>
      </c>
      <c r="J10" s="21">
        <f>100%-J8</f>
        <v>0.95</v>
      </c>
    </row>
    <row r="11" spans="1:11" x14ac:dyDescent="0.2">
      <c r="A11" s="26" t="str">
        <f>VLOOKUP(D11,Kunden!A2:I17,6,FALSE)&amp;" "&amp;VLOOKUP(D11,Kunden!A2:I16,7,FALSE)</f>
        <v>29865 Joldelund</v>
      </c>
      <c r="C11" s="1" t="s">
        <v>48</v>
      </c>
      <c r="D11" s="25">
        <v>3</v>
      </c>
    </row>
    <row r="13" spans="1:11" x14ac:dyDescent="0.2">
      <c r="B13" s="74" t="str">
        <f ca="1">"Husum, den "&amp;TEXT(TODAY(),"tt")&amp;". "&amp;TEXT(TODAY(),"MMMM jjjj")</f>
        <v>Husum, den 22. Februar 2023</v>
      </c>
      <c r="C13" s="74"/>
      <c r="D13" s="74"/>
      <c r="E13" s="74"/>
      <c r="F13" s="74"/>
    </row>
    <row r="14" spans="1:11" x14ac:dyDescent="0.2">
      <c r="I14" s="51"/>
    </row>
    <row r="15" spans="1:11" x14ac:dyDescent="0.2">
      <c r="B15" s="70" t="s">
        <v>5</v>
      </c>
      <c r="C15" s="70"/>
      <c r="D15" s="70"/>
      <c r="E15" s="70"/>
      <c r="F15" s="70"/>
    </row>
    <row r="16" spans="1:11" x14ac:dyDescent="0.2">
      <c r="B16" s="2"/>
      <c r="C16" s="2"/>
      <c r="D16" s="2"/>
      <c r="E16" s="5"/>
      <c r="F16" s="5"/>
    </row>
    <row r="18" spans="1:10" x14ac:dyDescent="0.2">
      <c r="A18" s="26" t="s">
        <v>7</v>
      </c>
    </row>
    <row r="20" spans="1:10" s="1" customFormat="1" x14ac:dyDescent="0.2">
      <c r="A20" s="42" t="s">
        <v>13</v>
      </c>
      <c r="B20" s="3" t="s">
        <v>87</v>
      </c>
      <c r="C20" s="3" t="s">
        <v>9</v>
      </c>
      <c r="D20" s="3" t="s">
        <v>10</v>
      </c>
      <c r="E20" s="13" t="s">
        <v>11</v>
      </c>
      <c r="F20" s="13" t="s">
        <v>12</v>
      </c>
      <c r="I20" s="26"/>
    </row>
    <row r="21" spans="1:10" s="1" customFormat="1" x14ac:dyDescent="0.2">
      <c r="A21" s="25"/>
      <c r="B21" s="22"/>
      <c r="D21" s="22"/>
      <c r="E21" s="14"/>
      <c r="F21" s="14"/>
      <c r="I21" s="36"/>
    </row>
    <row r="22" spans="1:10" s="1" customFormat="1" ht="12.75" customHeight="1" x14ac:dyDescent="0.2">
      <c r="A22" s="43">
        <v>38718</v>
      </c>
      <c r="B22" s="22">
        <v>6674</v>
      </c>
      <c r="C22" s="1" t="str">
        <f>IF(ISBLANK(A22),"",VLOOKUP(B22,Artikel!A:C,2,FALSE))</f>
        <v>Rohr 24 mm</v>
      </c>
      <c r="D22" s="24">
        <v>60</v>
      </c>
      <c r="E22" s="32">
        <f>IF(ISBLANK(A22),"",ROUND(VLOOKUP(B22,Artikel!A:C,3,FALSE)*$J$10,2))</f>
        <v>1.19</v>
      </c>
      <c r="F22" s="14">
        <f t="shared" ref="F22:F31" si="0">IF(ISERROR(D22*E22),"",D22*E22)</f>
        <v>71.399999999999991</v>
      </c>
      <c r="H22" s="75" t="s">
        <v>89</v>
      </c>
      <c r="I22" s="75"/>
      <c r="J22" s="75"/>
    </row>
    <row r="23" spans="1:10" s="1" customFormat="1" x14ac:dyDescent="0.2">
      <c r="A23" s="43">
        <v>38809</v>
      </c>
      <c r="B23" s="22">
        <v>2446</v>
      </c>
      <c r="C23" s="1" t="str">
        <f>IF(ISBLANK(A23),"",VLOOKUP(B23,Artikel!A:C,2,FALSE))</f>
        <v>Stahl 14 mm</v>
      </c>
      <c r="D23" s="24">
        <v>120</v>
      </c>
      <c r="E23" s="32">
        <f>IF(ISBLANK(A23),"",ROUND(VLOOKUP(B23,Artikel!A:C,3,FALSE)*$J$10,2))</f>
        <v>0.62</v>
      </c>
      <c r="F23" s="14">
        <f t="shared" si="0"/>
        <v>74.400000000000006</v>
      </c>
      <c r="H23" s="75"/>
      <c r="I23" s="75"/>
      <c r="J23" s="75"/>
    </row>
    <row r="24" spans="1:10" s="1" customFormat="1" x14ac:dyDescent="0.2">
      <c r="A24" s="43">
        <v>38810</v>
      </c>
      <c r="B24" s="22">
        <v>8966</v>
      </c>
      <c r="C24" s="1" t="str">
        <f>IF(ISBLANK(A24),"",VLOOKUP(B24,Artikel!A:C,2,FALSE))</f>
        <v>Stahl 12mm</v>
      </c>
      <c r="D24" s="24">
        <v>66</v>
      </c>
      <c r="E24" s="32">
        <f>IF(ISBLANK(A24),"",ROUND(VLOOKUP(B24,Artikel!A:C,3,FALSE)*$J$10,2))</f>
        <v>0.48</v>
      </c>
      <c r="F24" s="14">
        <f t="shared" si="0"/>
        <v>31.68</v>
      </c>
      <c r="H24" s="75"/>
      <c r="I24" s="75"/>
      <c r="J24" s="75"/>
    </row>
    <row r="25" spans="1:10" s="1" customFormat="1" x14ac:dyDescent="0.2">
      <c r="A25" s="25"/>
      <c r="B25" s="22"/>
      <c r="C25" s="1" t="str">
        <f>IF(ISBLANK(A25),"",VLOOKUP(B25,Artikel!A:C,2,FALSE))</f>
        <v/>
      </c>
      <c r="D25" s="22"/>
      <c r="E25" s="32" t="str">
        <f>IF(ISBLANK(A25),"",ROUND(VLOOKUP(B25,Artikel!A:C,3,FALSE)*$J$10,2))</f>
        <v/>
      </c>
      <c r="F25" s="14" t="str">
        <f t="shared" si="0"/>
        <v/>
      </c>
      <c r="H25" s="75"/>
      <c r="I25" s="75"/>
      <c r="J25" s="75"/>
    </row>
    <row r="26" spans="1:10" s="1" customFormat="1" x14ac:dyDescent="0.2">
      <c r="A26" s="25"/>
      <c r="B26" s="22"/>
      <c r="C26" s="1" t="str">
        <f>IF(ISBLANK(A26),"",VLOOKUP(B26,Artikel!A:C,2,FALSE))</f>
        <v/>
      </c>
      <c r="D26" s="22"/>
      <c r="E26" s="32" t="str">
        <f>IF(ISBLANK(A26),"",ROUND(VLOOKUP(B26,Artikel!A:C,3,FALSE)*$J$10,2))</f>
        <v/>
      </c>
      <c r="F26" s="14" t="str">
        <f t="shared" si="0"/>
        <v/>
      </c>
      <c r="H26" s="75"/>
      <c r="I26" s="75"/>
      <c r="J26" s="75"/>
    </row>
    <row r="27" spans="1:10" s="1" customFormat="1" x14ac:dyDescent="0.2">
      <c r="A27" s="25"/>
      <c r="B27" s="22"/>
      <c r="C27" s="1" t="str">
        <f>IF(ISBLANK(A27),"",VLOOKUP(B27,Artikel!A:C,2,FALSE))</f>
        <v/>
      </c>
      <c r="D27" s="22"/>
      <c r="E27" s="32" t="str">
        <f>IF(ISBLANK(A27),"",ROUND(VLOOKUP(B27,Artikel!A:C,3,FALSE)*$J$10,2))</f>
        <v/>
      </c>
      <c r="F27" s="14" t="str">
        <f t="shared" si="0"/>
        <v/>
      </c>
      <c r="H27" s="75"/>
      <c r="I27" s="75"/>
      <c r="J27" s="75"/>
    </row>
    <row r="28" spans="1:10" s="1" customFormat="1" x14ac:dyDescent="0.2">
      <c r="A28" s="25"/>
      <c r="B28" s="22"/>
      <c r="C28" s="1" t="str">
        <f>IF(ISBLANK(A28),"",VLOOKUP(B28,Artikel!A:C,2,FALSE))</f>
        <v/>
      </c>
      <c r="D28" s="22"/>
      <c r="E28" s="32" t="str">
        <f>IF(ISBLANK(A28),"",ROUND(VLOOKUP(B28,Artikel!A:C,3,FALSE)*$J$10,2))</f>
        <v/>
      </c>
      <c r="F28" s="14" t="str">
        <f t="shared" si="0"/>
        <v/>
      </c>
      <c r="H28" s="75"/>
      <c r="I28" s="75"/>
      <c r="J28" s="75"/>
    </row>
    <row r="29" spans="1:10" s="1" customFormat="1" x14ac:dyDescent="0.2">
      <c r="A29" s="25"/>
      <c r="B29" s="22"/>
      <c r="C29" s="1" t="str">
        <f>IF(ISBLANK(A29),"",VLOOKUP(B29,Artikel!A:C,2,FALSE))</f>
        <v/>
      </c>
      <c r="D29" s="22"/>
      <c r="E29" s="32" t="str">
        <f>IF(ISBLANK(A29),"",ROUND(VLOOKUP(B29,Artikel!A:C,3,FALSE)*$J$10,2))</f>
        <v/>
      </c>
      <c r="F29" s="14" t="str">
        <f t="shared" si="0"/>
        <v/>
      </c>
      <c r="H29" s="75"/>
      <c r="I29" s="75"/>
      <c r="J29" s="75"/>
    </row>
    <row r="30" spans="1:10" s="1" customFormat="1" x14ac:dyDescent="0.2">
      <c r="A30" s="25"/>
      <c r="B30" s="22"/>
      <c r="C30" s="1" t="str">
        <f>IF(ISBLANK(A30),"",VLOOKUP(B30,Artikel!A:C,2,FALSE))</f>
        <v/>
      </c>
      <c r="D30" s="22"/>
      <c r="E30" s="32" t="str">
        <f>IF(ISBLANK(A30),"",ROUND(VLOOKUP(B30,Artikel!A:C,3,FALSE)*$J$10,2))</f>
        <v/>
      </c>
      <c r="F30" s="14" t="str">
        <f t="shared" si="0"/>
        <v/>
      </c>
      <c r="H30" s="75"/>
      <c r="I30" s="75"/>
      <c r="J30" s="75"/>
    </row>
    <row r="31" spans="1:10" s="1" customFormat="1" x14ac:dyDescent="0.2">
      <c r="A31" s="25"/>
      <c r="B31" s="22"/>
      <c r="C31" s="1" t="str">
        <f>IF(ISBLANK(A31),"",VLOOKUP(B31,Artikel!A:C,2,FALSE))</f>
        <v/>
      </c>
      <c r="D31" s="22"/>
      <c r="E31" s="32" t="str">
        <f>IF(ISBLANK(A31),"",ROUND(VLOOKUP(B31,Artikel!A:C,3,FALSE)*$J$10,2))</f>
        <v/>
      </c>
      <c r="F31" s="14" t="str">
        <f t="shared" si="0"/>
        <v/>
      </c>
      <c r="H31" s="75"/>
      <c r="I31" s="75"/>
      <c r="J31" s="75"/>
    </row>
    <row r="32" spans="1:10" s="1" customFormat="1" x14ac:dyDescent="0.2">
      <c r="A32" s="26"/>
      <c r="D32" s="71" t="s">
        <v>17</v>
      </c>
      <c r="E32" s="71"/>
      <c r="F32" s="14">
        <f>SUM(F22:F31)</f>
        <v>177.48000000000002</v>
      </c>
      <c r="I32" s="26"/>
    </row>
    <row r="33" spans="1:12" s="1" customFormat="1" x14ac:dyDescent="0.2">
      <c r="A33" s="26"/>
      <c r="D33" s="1" t="s">
        <v>18</v>
      </c>
      <c r="E33" s="15">
        <v>0.16</v>
      </c>
      <c r="F33" s="14">
        <f>F32*E33</f>
        <v>28.396800000000002</v>
      </c>
      <c r="I33" s="26"/>
      <c r="L33" s="38"/>
    </row>
    <row r="34" spans="1:12" s="1" customFormat="1" ht="13.5" thickBot="1" x14ac:dyDescent="0.25">
      <c r="A34" s="26"/>
      <c r="E34" s="14"/>
      <c r="F34" s="16">
        <f>SUM(F32:F33)</f>
        <v>205.87680000000003</v>
      </c>
      <c r="I34" s="33"/>
      <c r="J34" s="39"/>
    </row>
    <row r="35" spans="1:12" s="1" customFormat="1" ht="13.5" thickTop="1" x14ac:dyDescent="0.2">
      <c r="A35" s="26"/>
      <c r="E35" s="14"/>
      <c r="F35" s="14"/>
      <c r="I35" s="33"/>
      <c r="J35" s="40"/>
    </row>
    <row r="36" spans="1:12" s="1" customFormat="1" x14ac:dyDescent="0.2">
      <c r="A36" s="26"/>
      <c r="E36" s="14"/>
      <c r="F36" s="14"/>
      <c r="I36" s="26"/>
    </row>
    <row r="37" spans="1:12" s="1" customFormat="1" x14ac:dyDescent="0.2">
      <c r="A37" s="26"/>
      <c r="E37" s="14"/>
      <c r="F37" s="14"/>
      <c r="I37" s="26"/>
    </row>
    <row r="38" spans="1:12" s="1" customFormat="1" x14ac:dyDescent="0.2">
      <c r="A38" s="26"/>
      <c r="E38" s="14"/>
      <c r="F38" s="14"/>
      <c r="I38" s="26"/>
    </row>
    <row r="40" spans="1:12" x14ac:dyDescent="0.2">
      <c r="A40" s="26" t="s">
        <v>19</v>
      </c>
    </row>
    <row r="42" spans="1:12" x14ac:dyDescent="0.2">
      <c r="A42" s="56" t="str">
        <f>Skonti!A3&amp;" "&amp;Skonti!B3*100&amp;"% Skonto = "&amp;ROUND(MAX($F$21:F100)*Skonti!B3,2)&amp;" €."</f>
        <v>Bei Zahlung innerhalb 7 Tage 6% Skonto = 12,35 €.</v>
      </c>
      <c r="H42" s="76" t="s">
        <v>84</v>
      </c>
      <c r="I42" s="76"/>
      <c r="J42" s="76"/>
    </row>
    <row r="43" spans="1:12" x14ac:dyDescent="0.2">
      <c r="A43" s="56" t="str">
        <f>Skonti!A4&amp;" "&amp;Skonti!B4*100&amp;"% Skonto = "&amp;ROUND(MAX($F$21:F101)*Skonti!B4,2)&amp;" €."</f>
        <v>Bei Zahlung innerhalb 14 Tage 2% Skonto = 4,12 €.</v>
      </c>
    </row>
    <row r="50" spans="1:1" x14ac:dyDescent="0.2">
      <c r="A50" s="26" t="s">
        <v>21</v>
      </c>
    </row>
  </sheetData>
  <mergeCells count="6">
    <mergeCell ref="H42:J42"/>
    <mergeCell ref="H4:K4"/>
    <mergeCell ref="B15:F15"/>
    <mergeCell ref="B13:F13"/>
    <mergeCell ref="D32:E32"/>
    <mergeCell ref="H22:J31"/>
  </mergeCells>
  <phoneticPr fontId="3" type="noConversion"/>
  <printOptions headings="1"/>
  <pageMargins left="0.12" right="0.2" top="0.39370078740157483" bottom="0.39370078740157483" header="0.51181102362204722" footer="0.51181102362204722"/>
  <pageSetup paperSize="9" scale="68" fitToWidth="2" orientation="landscape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workbookViewId="0">
      <selection activeCell="B3" sqref="B3"/>
    </sheetView>
  </sheetViews>
  <sheetFormatPr baseColWidth="10" defaultRowHeight="12.75" x14ac:dyDescent="0.2"/>
  <cols>
    <col min="1" max="1" width="29.28515625" customWidth="1"/>
  </cols>
  <sheetData>
    <row r="1" spans="1:2" x14ac:dyDescent="0.2">
      <c r="A1" t="s">
        <v>52</v>
      </c>
    </row>
    <row r="3" spans="1:2" x14ac:dyDescent="0.2">
      <c r="A3" t="s">
        <v>53</v>
      </c>
      <c r="B3" s="21">
        <v>0.06</v>
      </c>
    </row>
    <row r="4" spans="1:2" x14ac:dyDescent="0.2">
      <c r="A4" t="s">
        <v>83</v>
      </c>
      <c r="B4" s="21">
        <v>0.02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8</vt:i4>
      </vt:variant>
    </vt:vector>
  </HeadingPairs>
  <TitlesOfParts>
    <vt:vector size="20" baseType="lpstr">
      <vt:lpstr>Rechnung Ausdruck</vt:lpstr>
      <vt:lpstr>Rechnung Übung</vt:lpstr>
      <vt:lpstr>Rechnung1</vt:lpstr>
      <vt:lpstr>Rechnung_neu</vt:lpstr>
      <vt:lpstr>Rechnung2</vt:lpstr>
      <vt:lpstr>Rechnung3</vt:lpstr>
      <vt:lpstr>Rechnung4</vt:lpstr>
      <vt:lpstr>Rechnung4_Formel</vt:lpstr>
      <vt:lpstr>Skonti</vt:lpstr>
      <vt:lpstr>Kunden</vt:lpstr>
      <vt:lpstr>Artikel</vt:lpstr>
      <vt:lpstr>Rabattstufen</vt:lpstr>
      <vt:lpstr>'Rechnung Ausdruck'!Druckbereich</vt:lpstr>
      <vt:lpstr>'Rechnung Übung'!Druckbereich</vt:lpstr>
      <vt:lpstr>Rechnung_neu!Druckbereich</vt:lpstr>
      <vt:lpstr>Rechnung1!Druckbereich</vt:lpstr>
      <vt:lpstr>Rechnung2!Druckbereich</vt:lpstr>
      <vt:lpstr>Rechnung3!Druckbereich</vt:lpstr>
      <vt:lpstr>Rechnung4!Druckbereich</vt:lpstr>
      <vt:lpstr>Rechnung4_Formel!Druckbereich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Frank Forche</cp:lastModifiedBy>
  <cp:lastPrinted>2023-02-22T06:22:10Z</cp:lastPrinted>
  <dcterms:created xsi:type="dcterms:W3CDTF">1996-10-17T05:27:31Z</dcterms:created>
  <dcterms:modified xsi:type="dcterms:W3CDTF">2023-02-22T06:56:24Z</dcterms:modified>
</cp:coreProperties>
</file>