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329321846f9aa80/Dokumente/DHSH/Rechnungswesen (WiInf)/2023_Herbst/"/>
    </mc:Choice>
  </mc:AlternateContent>
  <xr:revisionPtr revIDLastSave="2" documentId="8_{C2C17A0B-3203-4BD6-9A19-D71058741826}" xr6:coauthVersionLast="47" xr6:coauthVersionMax="47" xr10:uidLastSave="{9FAED423-3BC3-4376-A8B7-4D7C6E547262}"/>
  <bookViews>
    <workbookView xWindow="-120" yWindow="-120" windowWidth="29040" windowHeight="15840" activeTab="3" xr2:uid="{06A4736F-1C5A-4DC3-BFCC-89CF13A9DC01}"/>
  </bookViews>
  <sheets>
    <sheet name="III.4.1" sheetId="1" r:id="rId1"/>
    <sheet name="III.4.6" sheetId="2" r:id="rId2"/>
    <sheet name="III.5.3" sheetId="3" r:id="rId3"/>
    <sheet name="III.5.9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B13" i="4"/>
  <c r="D13" i="4" s="1"/>
  <c r="A13" i="4"/>
  <c r="C12" i="4"/>
  <c r="D12" i="4" s="1"/>
  <c r="B12" i="4"/>
  <c r="A12" i="4"/>
  <c r="C11" i="4"/>
  <c r="B11" i="4"/>
  <c r="D11" i="4" s="1"/>
  <c r="D14" i="4" s="1"/>
  <c r="D15" i="4" s="1"/>
  <c r="A11" i="4"/>
  <c r="B41" i="3"/>
  <c r="B40" i="3"/>
  <c r="B35" i="3"/>
  <c r="B36" i="3" s="1"/>
  <c r="B43" i="3" s="1"/>
  <c r="B33" i="3"/>
  <c r="B32" i="3"/>
  <c r="B23" i="3"/>
  <c r="B42" i="3" s="1"/>
  <c r="B21" i="3"/>
  <c r="B22" i="3" s="1"/>
  <c r="B39" i="3" s="1"/>
  <c r="B19" i="3"/>
  <c r="B18" i="3"/>
  <c r="B17" i="3"/>
  <c r="B16" i="3"/>
  <c r="E12" i="4" l="1"/>
  <c r="F12" i="4" s="1"/>
  <c r="E11" i="4"/>
  <c r="F11" i="4" s="1"/>
  <c r="E13" i="4"/>
  <c r="F13" i="4" s="1"/>
  <c r="B24" i="3"/>
  <c r="B25" i="3"/>
  <c r="B38" i="3"/>
  <c r="B44" i="3" s="1"/>
  <c r="B45" i="3" s="1"/>
  <c r="F14" i="4" l="1"/>
  <c r="B26" i="3"/>
  <c r="B27" i="3"/>
  <c r="B28" i="3"/>
  <c r="B47" i="3"/>
  <c r="B46" i="3"/>
  <c r="G37" i="2" l="1"/>
  <c r="F37" i="2"/>
  <c r="E37" i="2"/>
  <c r="D37" i="2"/>
  <c r="C37" i="2"/>
  <c r="B37" i="2"/>
  <c r="G36" i="2"/>
  <c r="F36" i="2"/>
  <c r="E36" i="2"/>
  <c r="D36" i="2"/>
  <c r="C36" i="2"/>
  <c r="B36" i="2"/>
  <c r="F35" i="2"/>
  <c r="G34" i="2"/>
  <c r="C34" i="2"/>
  <c r="G33" i="2"/>
  <c r="F33" i="2"/>
  <c r="E33" i="2"/>
  <c r="D33" i="2"/>
  <c r="C33" i="2"/>
  <c r="B33" i="2"/>
  <c r="E32" i="2"/>
  <c r="C32" i="2"/>
  <c r="E31" i="2"/>
  <c r="F30" i="2"/>
  <c r="B30" i="2"/>
  <c r="G29" i="2"/>
  <c r="F29" i="2"/>
  <c r="F38" i="2" s="1"/>
  <c r="E29" i="2"/>
  <c r="D29" i="2"/>
  <c r="C29" i="2"/>
  <c r="B29" i="2"/>
  <c r="F21" i="2"/>
  <c r="F34" i="2" s="1"/>
  <c r="E21" i="2"/>
  <c r="D21" i="2"/>
  <c r="C21" i="2"/>
  <c r="B21" i="2"/>
  <c r="E30" i="2" s="1"/>
  <c r="C103" i="1"/>
  <c r="C99" i="1"/>
  <c r="C105" i="1" s="1"/>
  <c r="C95" i="1"/>
  <c r="C86" i="1"/>
  <c r="C83" i="1"/>
  <c r="C80" i="1"/>
  <c r="C79" i="1"/>
  <c r="C78" i="1"/>
  <c r="C82" i="1" s="1"/>
  <c r="N44" i="1" s="1"/>
  <c r="C75" i="1"/>
  <c r="O43" i="1" s="1"/>
  <c r="C71" i="1"/>
  <c r="K43" i="1" s="1"/>
  <c r="C70" i="1"/>
  <c r="C74" i="1" s="1"/>
  <c r="N43" i="1" s="1"/>
  <c r="C62" i="1"/>
  <c r="C65" i="1" s="1"/>
  <c r="M42" i="1" s="1"/>
  <c r="C53" i="1"/>
  <c r="C52" i="1"/>
  <c r="C54" i="1" s="1"/>
  <c r="C49" i="1"/>
  <c r="C48" i="1"/>
  <c r="C47" i="1"/>
  <c r="J46" i="1"/>
  <c r="J49" i="1" s="1"/>
  <c r="C46" i="1"/>
  <c r="O45" i="1"/>
  <c r="C45" i="1"/>
  <c r="O44" i="1"/>
  <c r="L44" i="1"/>
  <c r="K44" i="1"/>
  <c r="C43" i="1"/>
  <c r="C42" i="1"/>
  <c r="N39" i="1" s="1"/>
  <c r="C41" i="1"/>
  <c r="O40" i="1"/>
  <c r="N40" i="1"/>
  <c r="M40" i="1"/>
  <c r="L40" i="1"/>
  <c r="K40" i="1"/>
  <c r="C40" i="1"/>
  <c r="O39" i="1"/>
  <c r="M39" i="1"/>
  <c r="L39" i="1"/>
  <c r="C39" i="1"/>
  <c r="K39" i="1" s="1"/>
  <c r="J10" i="1"/>
  <c r="B38" i="2" l="1"/>
  <c r="E38" i="2"/>
  <c r="C30" i="2"/>
  <c r="C38" i="2" s="1"/>
  <c r="G30" i="2"/>
  <c r="G38" i="2" s="1"/>
  <c r="D34" i="2"/>
  <c r="D30" i="2"/>
  <c r="D38" i="2" s="1"/>
  <c r="E34" i="2"/>
  <c r="B34" i="2"/>
  <c r="N46" i="1"/>
  <c r="C60" i="1"/>
  <c r="O41" i="1" s="1"/>
  <c r="O46" i="1" s="1"/>
  <c r="C56" i="1"/>
  <c r="K41" i="1" s="1"/>
  <c r="C59" i="1"/>
  <c r="N41" i="1" s="1"/>
  <c r="C58" i="1"/>
  <c r="M41" i="1" s="1"/>
  <c r="M46" i="1" s="1"/>
  <c r="C57" i="1"/>
  <c r="L41" i="1" s="1"/>
  <c r="L46" i="1" s="1"/>
  <c r="C66" i="1"/>
  <c r="N42" i="1" s="1"/>
  <c r="C63" i="1"/>
  <c r="C67" i="1"/>
  <c r="O42" i="1" s="1"/>
  <c r="C72" i="1"/>
  <c r="L43" i="1" s="1"/>
  <c r="C81" i="1"/>
  <c r="M44" i="1" s="1"/>
  <c r="C64" i="1"/>
  <c r="L42" i="1" s="1"/>
  <c r="C73" i="1"/>
  <c r="M43" i="1" s="1"/>
  <c r="C89" i="1" l="1"/>
  <c r="L47" i="1"/>
  <c r="L49" i="1"/>
  <c r="C91" i="1"/>
  <c r="C68" i="1"/>
  <c r="K42" i="1"/>
  <c r="K46" i="1" s="1"/>
  <c r="K49" i="1" s="1"/>
  <c r="C94" i="1" s="1"/>
  <c r="C96" i="1" s="1"/>
  <c r="C104" i="1" s="1"/>
  <c r="C76" i="1"/>
  <c r="C84" i="1"/>
  <c r="N48" i="1" l="1"/>
  <c r="O48" i="1"/>
  <c r="O49" i="1" s="1"/>
  <c r="M47" i="1"/>
  <c r="N47" i="1"/>
  <c r="M48" i="1" l="1"/>
  <c r="M49" i="1"/>
  <c r="N49" i="1"/>
  <c r="C98" i="1" s="1"/>
  <c r="C100" i="1" s="1"/>
  <c r="C106" i="1" s="1"/>
  <c r="C107" i="1" s="1"/>
  <c r="C108" i="1" s="1"/>
</calcChain>
</file>

<file path=xl/sharedStrings.xml><?xml version="1.0" encoding="utf-8"?>
<sst xmlns="http://schemas.openxmlformats.org/spreadsheetml/2006/main" count="253" uniqueCount="128">
  <si>
    <t>Daten</t>
  </si>
  <si>
    <t>Verteilung der Gehälter (EUR)</t>
  </si>
  <si>
    <t>Ko.summe</t>
  </si>
  <si>
    <t>Material</t>
  </si>
  <si>
    <t>A.-vorbereitung</t>
  </si>
  <si>
    <t>Reparatur</t>
  </si>
  <si>
    <t>Fertigung</t>
  </si>
  <si>
    <t>Verw./Vertrieb</t>
  </si>
  <si>
    <t>Materialstelle</t>
  </si>
  <si>
    <t>Gehälter</t>
  </si>
  <si>
    <t>Arbeitsvorbereitung</t>
  </si>
  <si>
    <t>kalk. Abschr.</t>
  </si>
  <si>
    <t>Energie</t>
  </si>
  <si>
    <t>Betriebsstoffe</t>
  </si>
  <si>
    <t>Verwaltung / Vertrieb</t>
  </si>
  <si>
    <t>Hilfslöhne</t>
  </si>
  <si>
    <t>Basis der kalkulatorischen Abschreibungen (EUR)</t>
  </si>
  <si>
    <t>Fremddienste</t>
  </si>
  <si>
    <t>Steuern &amp; sonst. Ko.</t>
  </si>
  <si>
    <t>primäre Gemeinkosten</t>
  </si>
  <si>
    <t>Umlagen</t>
  </si>
  <si>
    <t>GK nach innerb. L.-verrechnung</t>
  </si>
  <si>
    <t>Abschreibungssatz auf angegebene Werte (%)</t>
  </si>
  <si>
    <t>Energieverbrauch (kWh)</t>
  </si>
  <si>
    <t>Verteilung übrige Gemeinkosten (Reihenfolge im BAB)</t>
  </si>
  <si>
    <t>Kostensteuern / sonstige Steuern (%)</t>
  </si>
  <si>
    <t>geleistete Stunden KoSt Arbeitsvorbereitung (h)</t>
  </si>
  <si>
    <t>geleistete Stunden KoSt Reparatur (h)</t>
  </si>
  <si>
    <t>angefallene Einzelkosten (EUR)</t>
  </si>
  <si>
    <t>Verteilung der Gehälter nach Vorgabe (EUR)</t>
  </si>
  <si>
    <t>Ermittlung kalkulatorische Abschreibungen (EUR)</t>
  </si>
  <si>
    <t>Uml. Arbeitsvorbereitung</t>
  </si>
  <si>
    <t>Uml. Reparatur</t>
  </si>
  <si>
    <t>Verteilung Energiekosten (EUR)</t>
  </si>
  <si>
    <t>Ermittlung Verrechnungssatz (EUR/KWh)</t>
  </si>
  <si>
    <t>Energiekosten (EUR)</t>
  </si>
  <si>
    <t>ges. Energieverbrauch (kWh)</t>
  </si>
  <si>
    <t>-&gt; EUR/kWH</t>
  </si>
  <si>
    <t>Verteilung auf Kostenstellen (EUR)</t>
  </si>
  <si>
    <t>Verteilung Betriebsstoffe (EUR)</t>
  </si>
  <si>
    <t>Summe Faktoren</t>
  </si>
  <si>
    <t>Verteilung Hilfslöhne (EUR)</t>
  </si>
  <si>
    <t>Verteilung Fremddienste (EUR)</t>
  </si>
  <si>
    <t>Verteilung Kostensteuern und sonstige Kosten (EUR)</t>
  </si>
  <si>
    <t>Ermittlung innerbetriebliche Verrechnungssätze (EUR/h)</t>
  </si>
  <si>
    <t>-&gt;</t>
  </si>
  <si>
    <t>Ermittlung Materialgemeinkostenzuschlag (%)</t>
  </si>
  <si>
    <t>Materialgemeinkosten</t>
  </si>
  <si>
    <t>Materialeinzelkosten</t>
  </si>
  <si>
    <t>Ermittlung Fertigungsgemeinkostenzuschlag (%)</t>
  </si>
  <si>
    <t>Fertigungsgemeinkosten</t>
  </si>
  <si>
    <t>Fertigungseinzelkosten</t>
  </si>
  <si>
    <t>Ermittlung Verwaltungs- und Vertriebsgemeinkostenzuschlag (%)</t>
  </si>
  <si>
    <t>Herstellkosten des Umsatzes als Bemessungsgrundlage (EUR)</t>
  </si>
  <si>
    <t>=&gt; (%)</t>
  </si>
  <si>
    <t>EUR</t>
  </si>
  <si>
    <t>Gebäudemieten</t>
  </si>
  <si>
    <t>Kleinmaterial für Fertigung</t>
  </si>
  <si>
    <t>Werkzeuge</t>
  </si>
  <si>
    <t>davon Fertigung (%)</t>
  </si>
  <si>
    <t>davon Schlosserei (%)</t>
  </si>
  <si>
    <t>Strom</t>
  </si>
  <si>
    <t>Gewerbesteuer</t>
  </si>
  <si>
    <t>Prozent</t>
  </si>
  <si>
    <t xml:space="preserve"> der</t>
  </si>
  <si>
    <t>Anlagever-</t>
  </si>
  <si>
    <t>Stromver-</t>
  </si>
  <si>
    <t>Kostenstelle</t>
  </si>
  <si>
    <t>Größe (qm)</t>
  </si>
  <si>
    <t>Gehaltsempfänger</t>
  </si>
  <si>
    <t>Lohnempfänger</t>
  </si>
  <si>
    <t>mögen (EUR)</t>
  </si>
  <si>
    <t>brauch (kWh)</t>
  </si>
  <si>
    <t>Transport</t>
  </si>
  <si>
    <t>Schlosserei</t>
  </si>
  <si>
    <t>Lager</t>
  </si>
  <si>
    <t>Verwaltung</t>
  </si>
  <si>
    <t>Vertrieb</t>
  </si>
  <si>
    <t>Gesamt</t>
  </si>
  <si>
    <t>Verbesserung: Eingabe von</t>
  </si>
  <si>
    <t>Nutzungsdauer</t>
  </si>
  <si>
    <t>Zinssatz</t>
  </si>
  <si>
    <t>"Monat"</t>
  </si>
  <si>
    <t>Verteilung primäre Gemeinkosten</t>
  </si>
  <si>
    <t>kalk. Abschreibungen</t>
  </si>
  <si>
    <t>kalk. Zinsen</t>
  </si>
  <si>
    <t>Fertigungsstelle</t>
  </si>
  <si>
    <t>Verwaltungsstelle</t>
  </si>
  <si>
    <t>Vertriebsstelle</t>
  </si>
  <si>
    <t>Einzelkosten</t>
  </si>
  <si>
    <t>-</t>
  </si>
  <si>
    <t>Gemeinkosten</t>
  </si>
  <si>
    <t>Material-EK</t>
  </si>
  <si>
    <t>Fertigungs-EK</t>
  </si>
  <si>
    <t>Laufzeiten</t>
  </si>
  <si>
    <t>Nutzung</t>
  </si>
  <si>
    <t>Maschine A</t>
  </si>
  <si>
    <t>Maschine B</t>
  </si>
  <si>
    <t>Ermittlung der Selbstkosten (ohne Maschinenstunden)</t>
  </si>
  <si>
    <t>Ermittlung GK-Zuschlagssätze</t>
  </si>
  <si>
    <t>%</t>
  </si>
  <si>
    <t>Ermittlung Selbstkosten</t>
  </si>
  <si>
    <t>Material-GK</t>
  </si>
  <si>
    <t>Fertigungs-GK</t>
  </si>
  <si>
    <t>Herstellkosten</t>
  </si>
  <si>
    <t>Verwaltungs-GK</t>
  </si>
  <si>
    <t>Vertriebs-GK</t>
  </si>
  <si>
    <t>Selbstkosten</t>
  </si>
  <si>
    <t>Ermittlung der Selbstkosten mit Maschinenstundensatzrechnung</t>
  </si>
  <si>
    <t>Ermittlung Maschinenstundensätze</t>
  </si>
  <si>
    <t>Ermittlung Rest-Fertigungsgemeinkosten-Zuschlag</t>
  </si>
  <si>
    <t>restliche GK</t>
  </si>
  <si>
    <t>Zuschlagssatz</t>
  </si>
  <si>
    <t>Maschinenkosten A</t>
  </si>
  <si>
    <t>Maschinenkosten B</t>
  </si>
  <si>
    <t>Restfertigungs-GK</t>
  </si>
  <si>
    <t>Sorte</t>
  </si>
  <si>
    <t>Produktionsmenge (ME)</t>
  </si>
  <si>
    <t>Äquivalenzziffer</t>
  </si>
  <si>
    <t>A</t>
  </si>
  <si>
    <t>B</t>
  </si>
  <si>
    <t>C</t>
  </si>
  <si>
    <t>Gesamtkosten</t>
  </si>
  <si>
    <t>Ermittlung Kosten je ME und Gesamtkosten je Sorte</t>
  </si>
  <si>
    <t>Recheneinheiten</t>
  </si>
  <si>
    <t>Selbstkosten (EUR/ME)</t>
  </si>
  <si>
    <t>Selbstkosten je Sorte (EUR)</t>
  </si>
  <si>
    <t>Kosten je Recheneinheit (EUR/ME)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</si>
</sst>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0" borderId="0" xfId="0" applyFont="1"/>
    <xf numFmtId="0" fontId="0" fillId="0" borderId="1" xfId="0" applyBorder="1"/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0" fillId="0" borderId="6" xfId="0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10" xfId="0" applyNumberFormat="1" applyBorder="1"/>
    <xf numFmtId="0" fontId="0" fillId="0" borderId="11" xfId="0" applyBorder="1"/>
    <xf numFmtId="4" fontId="0" fillId="0" borderId="12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0" fontId="0" fillId="0" borderId="16" xfId="0" applyBorder="1"/>
    <xf numFmtId="4" fontId="0" fillId="0" borderId="17" xfId="0" applyNumberFormat="1" applyBorder="1"/>
    <xf numFmtId="4" fontId="0" fillId="0" borderId="18" xfId="0" applyNumberFormat="1" applyBorder="1"/>
    <xf numFmtId="4" fontId="0" fillId="0" borderId="19" xfId="0" applyNumberFormat="1" applyBorder="1"/>
    <xf numFmtId="4" fontId="0" fillId="0" borderId="20" xfId="0" applyNumberFormat="1" applyBorder="1"/>
    <xf numFmtId="0" fontId="0" fillId="0" borderId="21" xfId="0" applyBorder="1"/>
    <xf numFmtId="4" fontId="0" fillId="0" borderId="22" xfId="0" applyNumberFormat="1" applyBorder="1"/>
    <xf numFmtId="4" fontId="0" fillId="0" borderId="23" xfId="0" applyNumberFormat="1" applyBorder="1"/>
    <xf numFmtId="4" fontId="0" fillId="0" borderId="24" xfId="0" applyNumberFormat="1" applyBorder="1"/>
    <xf numFmtId="4" fontId="0" fillId="0" borderId="25" xfId="0" applyNumberFormat="1" applyBorder="1"/>
    <xf numFmtId="0" fontId="0" fillId="0" borderId="26" xfId="0" applyBorder="1"/>
    <xf numFmtId="4" fontId="0" fillId="0" borderId="27" xfId="0" applyNumberFormat="1" applyBorder="1"/>
    <xf numFmtId="4" fontId="0" fillId="0" borderId="28" xfId="0" applyNumberFormat="1" applyBorder="1"/>
    <xf numFmtId="4" fontId="0" fillId="0" borderId="29" xfId="0" applyNumberFormat="1" applyBorder="1"/>
    <xf numFmtId="4" fontId="0" fillId="0" borderId="30" xfId="0" applyNumberFormat="1" applyBorder="1"/>
    <xf numFmtId="0" fontId="0" fillId="0" borderId="31" xfId="0" applyBorder="1"/>
    <xf numFmtId="4" fontId="0" fillId="0" borderId="32" xfId="0" applyNumberFormat="1" applyBorder="1"/>
    <xf numFmtId="4" fontId="0" fillId="0" borderId="33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3" fontId="0" fillId="0" borderId="0" xfId="0" applyNumberFormat="1"/>
    <xf numFmtId="0" fontId="0" fillId="0" borderId="36" xfId="0" applyBorder="1"/>
    <xf numFmtId="4" fontId="0" fillId="0" borderId="37" xfId="0" applyNumberFormat="1" applyBorder="1"/>
    <xf numFmtId="4" fontId="0" fillId="0" borderId="38" xfId="0" applyNumberFormat="1" applyBorder="1"/>
    <xf numFmtId="4" fontId="0" fillId="0" borderId="39" xfId="0" applyNumberFormat="1" applyBorder="1"/>
    <xf numFmtId="4" fontId="0" fillId="0" borderId="40" xfId="0" applyNumberFormat="1" applyBorder="1"/>
    <xf numFmtId="0" fontId="0" fillId="0" borderId="41" xfId="0" applyBorder="1"/>
    <xf numFmtId="4" fontId="0" fillId="0" borderId="42" xfId="0" applyNumberFormat="1" applyBorder="1"/>
    <xf numFmtId="4" fontId="0" fillId="0" borderId="43" xfId="0" applyNumberFormat="1" applyBorder="1"/>
    <xf numFmtId="4" fontId="0" fillId="0" borderId="44" xfId="0" applyNumberFormat="1" applyBorder="1"/>
    <xf numFmtId="4" fontId="0" fillId="0" borderId="45" xfId="0" applyNumberFormat="1" applyBorder="1"/>
    <xf numFmtId="0" fontId="0" fillId="0" borderId="0" xfId="0" quotePrefix="1"/>
    <xf numFmtId="4" fontId="0" fillId="0" borderId="46" xfId="0" applyNumberFormat="1" applyBorder="1"/>
    <xf numFmtId="164" fontId="0" fillId="0" borderId="0" xfId="0" applyNumberFormat="1"/>
    <xf numFmtId="0" fontId="0" fillId="0" borderId="47" xfId="0" applyBorder="1"/>
    <xf numFmtId="0" fontId="0" fillId="0" borderId="48" xfId="0" applyBorder="1" applyAlignment="1">
      <alignment horizontal="center"/>
    </xf>
    <xf numFmtId="4" fontId="0" fillId="0" borderId="49" xfId="0" applyNumberFormat="1" applyBorder="1"/>
    <xf numFmtId="0" fontId="0" fillId="0" borderId="50" xfId="0" applyBorder="1"/>
    <xf numFmtId="4" fontId="0" fillId="0" borderId="51" xfId="0" applyNumberFormat="1" applyBorder="1"/>
    <xf numFmtId="0" fontId="0" fillId="0" borderId="21" xfId="0" applyBorder="1" applyAlignment="1">
      <alignment horizontal="right"/>
    </xf>
    <xf numFmtId="0" fontId="0" fillId="0" borderId="52" xfId="0" applyBorder="1"/>
    <xf numFmtId="4" fontId="0" fillId="0" borderId="53" xfId="0" applyNumberFormat="1" applyBorder="1"/>
    <xf numFmtId="0" fontId="0" fillId="0" borderId="54" xfId="0" applyBorder="1"/>
    <xf numFmtId="0" fontId="0" fillId="0" borderId="55" xfId="0" applyBorder="1"/>
    <xf numFmtId="0" fontId="0" fillId="0" borderId="56" xfId="0" applyBorder="1" applyAlignment="1">
      <alignment horizontal="right"/>
    </xf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0" fillId="0" borderId="44" xfId="0" applyBorder="1"/>
    <xf numFmtId="0" fontId="0" fillId="0" borderId="60" xfId="0" applyBorder="1"/>
    <xf numFmtId="0" fontId="0" fillId="0" borderId="61" xfId="0" applyBorder="1"/>
    <xf numFmtId="3" fontId="0" fillId="0" borderId="62" xfId="0" applyNumberFormat="1" applyBorder="1"/>
    <xf numFmtId="3" fontId="0" fillId="0" borderId="24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49" xfId="0" applyNumberFormat="1" applyBorder="1"/>
    <xf numFmtId="3" fontId="0" fillId="0" borderId="63" xfId="0" applyNumberFormat="1" applyBorder="1"/>
    <xf numFmtId="3" fontId="0" fillId="0" borderId="14" xfId="0" applyNumberFormat="1" applyBorder="1" applyAlignment="1">
      <alignment horizontal="center"/>
    </xf>
    <xf numFmtId="3" fontId="0" fillId="0" borderId="50" xfId="0" applyNumberFormat="1" applyBorder="1" applyAlignment="1">
      <alignment horizontal="center"/>
    </xf>
    <xf numFmtId="3" fontId="0" fillId="0" borderId="51" xfId="0" applyNumberFormat="1" applyBorder="1"/>
    <xf numFmtId="3" fontId="0" fillId="0" borderId="59" xfId="0" applyNumberFormat="1" applyBorder="1"/>
    <xf numFmtId="3" fontId="0" fillId="0" borderId="44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3" fontId="0" fillId="0" borderId="61" xfId="0" applyNumberFormat="1" applyBorder="1"/>
    <xf numFmtId="3" fontId="0" fillId="0" borderId="64" xfId="0" applyNumberFormat="1" applyBorder="1"/>
    <xf numFmtId="3" fontId="0" fillId="0" borderId="34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3" fontId="0" fillId="0" borderId="53" xfId="0" applyNumberFormat="1" applyBorder="1"/>
    <xf numFmtId="0" fontId="3" fillId="0" borderId="0" xfId="0" applyFont="1"/>
    <xf numFmtId="3" fontId="3" fillId="0" borderId="0" xfId="0" applyNumberFormat="1" applyFont="1"/>
    <xf numFmtId="0" fontId="0" fillId="0" borderId="65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9" xfId="0" applyBorder="1" applyAlignment="1">
      <alignment horizontal="center"/>
    </xf>
    <xf numFmtId="4" fontId="0" fillId="0" borderId="9" xfId="0" quotePrefix="1" applyNumberFormat="1" applyBorder="1" applyAlignment="1">
      <alignment horizontal="center"/>
    </xf>
    <xf numFmtId="4" fontId="0" fillId="0" borderId="70" xfId="0" quotePrefix="1" applyNumberFormat="1" applyBorder="1" applyAlignment="1">
      <alignment horizontal="center"/>
    </xf>
    <xf numFmtId="0" fontId="0" fillId="0" borderId="71" xfId="0" applyBorder="1" applyAlignment="1">
      <alignment horizontal="center"/>
    </xf>
    <xf numFmtId="4" fontId="0" fillId="0" borderId="72" xfId="0" applyNumberFormat="1" applyBorder="1"/>
    <xf numFmtId="4" fontId="0" fillId="0" borderId="73" xfId="0" applyNumberFormat="1" applyBorder="1"/>
    <xf numFmtId="4" fontId="0" fillId="0" borderId="74" xfId="0" applyNumberFormat="1" applyBorder="1"/>
    <xf numFmtId="0" fontId="0" fillId="0" borderId="0" xfId="0" applyAlignment="1">
      <alignment horizontal="left"/>
    </xf>
    <xf numFmtId="4" fontId="1" fillId="0" borderId="0" xfId="0" applyNumberFormat="1" applyFont="1"/>
    <xf numFmtId="0" fontId="0" fillId="0" borderId="75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77" xfId="0" applyBorder="1" applyAlignment="1">
      <alignment horizontal="center"/>
    </xf>
    <xf numFmtId="3" fontId="0" fillId="0" borderId="78" xfId="0" applyNumberFormat="1" applyBorder="1" applyAlignment="1">
      <alignment horizontal="center"/>
    </xf>
    <xf numFmtId="164" fontId="0" fillId="0" borderId="79" xfId="0" applyNumberFormat="1" applyBorder="1" applyAlignment="1">
      <alignment horizontal="center"/>
    </xf>
    <xf numFmtId="0" fontId="0" fillId="0" borderId="80" xfId="0" applyBorder="1" applyAlignment="1">
      <alignment horizontal="center"/>
    </xf>
    <xf numFmtId="3" fontId="0" fillId="0" borderId="63" xfId="0" applyNumberFormat="1" applyBorder="1" applyAlignment="1">
      <alignment horizontal="center"/>
    </xf>
    <xf numFmtId="164" fontId="0" fillId="0" borderId="81" xfId="0" applyNumberFormat="1" applyBorder="1" applyAlignment="1">
      <alignment horizontal="center"/>
    </xf>
    <xf numFmtId="3" fontId="0" fillId="0" borderId="82" xfId="0" applyNumberFormat="1" applyBorder="1" applyAlignment="1">
      <alignment horizontal="center"/>
    </xf>
    <xf numFmtId="164" fontId="0" fillId="0" borderId="7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3" fontId="0" fillId="0" borderId="46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369E2-07C8-464E-96E4-8B58B4082F2D}">
  <sheetPr>
    <pageSetUpPr fitToPage="1"/>
  </sheetPr>
  <dimension ref="A1:P108"/>
  <sheetViews>
    <sheetView workbookViewId="0">
      <selection activeCell="C20" sqref="C20"/>
    </sheetView>
  </sheetViews>
  <sheetFormatPr baseColWidth="10" defaultRowHeight="14.25" x14ac:dyDescent="0.2"/>
  <cols>
    <col min="4" max="7" width="4.625" customWidth="1"/>
    <col min="8" max="8" width="2.125" customWidth="1"/>
    <col min="9" max="9" width="26.375" customWidth="1"/>
    <col min="10" max="15" width="13.125" style="2" customWidth="1"/>
    <col min="16" max="16" width="11" style="2"/>
  </cols>
  <sheetData>
    <row r="1" spans="1:15" ht="15.75" thickBot="1" x14ac:dyDescent="0.3">
      <c r="A1" s="1" t="s">
        <v>0</v>
      </c>
    </row>
    <row r="2" spans="1:15" ht="15.75" thickTop="1" thickBot="1" x14ac:dyDescent="0.25">
      <c r="A2" s="3" t="s">
        <v>1</v>
      </c>
      <c r="I2" s="4"/>
      <c r="J2" s="5" t="s">
        <v>2</v>
      </c>
      <c r="K2" s="6" t="s">
        <v>3</v>
      </c>
      <c r="L2" s="7" t="s">
        <v>4</v>
      </c>
      <c r="M2" s="7" t="s">
        <v>5</v>
      </c>
      <c r="N2" s="7" t="s">
        <v>6</v>
      </c>
      <c r="O2" s="8" t="s">
        <v>7</v>
      </c>
    </row>
    <row r="3" spans="1:15" x14ac:dyDescent="0.2">
      <c r="A3" t="s">
        <v>8</v>
      </c>
      <c r="C3" s="2">
        <v>3000</v>
      </c>
      <c r="I3" s="9" t="s">
        <v>9</v>
      </c>
      <c r="J3" s="10">
        <v>75000</v>
      </c>
      <c r="K3" s="11"/>
      <c r="L3" s="12"/>
      <c r="M3" s="12"/>
      <c r="N3" s="12"/>
      <c r="O3" s="13"/>
    </row>
    <row r="4" spans="1:15" x14ac:dyDescent="0.2">
      <c r="A4" t="s">
        <v>10</v>
      </c>
      <c r="C4" s="2">
        <v>5000</v>
      </c>
      <c r="I4" s="14" t="s">
        <v>11</v>
      </c>
      <c r="J4" s="15">
        <v>96800</v>
      </c>
      <c r="K4" s="16"/>
      <c r="L4" s="17"/>
      <c r="M4" s="17"/>
      <c r="N4" s="17"/>
      <c r="O4" s="18"/>
    </row>
    <row r="5" spans="1:15" x14ac:dyDescent="0.2">
      <c r="A5" t="s">
        <v>5</v>
      </c>
      <c r="C5" s="2">
        <v>5000</v>
      </c>
      <c r="I5" s="14" t="s">
        <v>12</v>
      </c>
      <c r="J5" s="15">
        <v>25000</v>
      </c>
      <c r="K5" s="16"/>
      <c r="L5" s="17"/>
      <c r="M5" s="17"/>
      <c r="N5" s="17"/>
      <c r="O5" s="18"/>
    </row>
    <row r="6" spans="1:15" x14ac:dyDescent="0.2">
      <c r="A6" t="s">
        <v>6</v>
      </c>
      <c r="C6" s="2">
        <v>12000</v>
      </c>
      <c r="I6" s="14" t="s">
        <v>13</v>
      </c>
      <c r="J6" s="15">
        <v>54000</v>
      </c>
      <c r="K6" s="16"/>
      <c r="L6" s="17"/>
      <c r="M6" s="17"/>
      <c r="N6" s="17"/>
      <c r="O6" s="18"/>
    </row>
    <row r="7" spans="1:15" x14ac:dyDescent="0.2">
      <c r="A7" t="s">
        <v>14</v>
      </c>
      <c r="C7" s="2">
        <v>50000</v>
      </c>
      <c r="I7" s="14" t="s">
        <v>15</v>
      </c>
      <c r="J7" s="15">
        <v>22000</v>
      </c>
      <c r="K7" s="16"/>
      <c r="L7" s="17"/>
      <c r="M7" s="17"/>
      <c r="N7" s="17"/>
      <c r="O7" s="18"/>
    </row>
    <row r="8" spans="1:15" x14ac:dyDescent="0.2">
      <c r="A8" s="3" t="s">
        <v>16</v>
      </c>
      <c r="I8" s="14" t="s">
        <v>17</v>
      </c>
      <c r="J8" s="15">
        <v>45000</v>
      </c>
      <c r="K8" s="16"/>
      <c r="L8" s="17"/>
      <c r="M8" s="17"/>
      <c r="N8" s="17"/>
      <c r="O8" s="18"/>
    </row>
    <row r="9" spans="1:15" ht="15" thickBot="1" x14ac:dyDescent="0.25">
      <c r="A9" t="s">
        <v>8</v>
      </c>
      <c r="C9" s="2">
        <v>40000</v>
      </c>
      <c r="I9" s="19" t="s">
        <v>18</v>
      </c>
      <c r="J9" s="20">
        <v>40000</v>
      </c>
      <c r="K9" s="21"/>
      <c r="L9" s="22"/>
      <c r="M9" s="22"/>
      <c r="N9" s="22"/>
      <c r="O9" s="23"/>
    </row>
    <row r="10" spans="1:15" ht="15" thickBot="1" x14ac:dyDescent="0.25">
      <c r="A10" t="s">
        <v>10</v>
      </c>
      <c r="C10" s="2">
        <v>120000</v>
      </c>
      <c r="I10" s="24" t="s">
        <v>19</v>
      </c>
      <c r="J10" s="25">
        <f>SUM(J3:J9)</f>
        <v>357800</v>
      </c>
      <c r="K10" s="26"/>
      <c r="L10" s="27"/>
      <c r="M10" s="27"/>
      <c r="N10" s="27"/>
      <c r="O10" s="28"/>
    </row>
    <row r="11" spans="1:15" ht="15" thickBot="1" x14ac:dyDescent="0.25">
      <c r="A11" t="s">
        <v>5</v>
      </c>
      <c r="C11" s="2">
        <v>180000</v>
      </c>
      <c r="I11" s="29" t="s">
        <v>20</v>
      </c>
      <c r="J11" s="30"/>
      <c r="K11" s="31"/>
      <c r="L11" s="32"/>
      <c r="M11" s="32"/>
      <c r="N11" s="32"/>
      <c r="O11" s="33"/>
    </row>
    <row r="12" spans="1:15" ht="15" thickBot="1" x14ac:dyDescent="0.25">
      <c r="A12" t="s">
        <v>6</v>
      </c>
      <c r="C12" s="2">
        <v>670000</v>
      </c>
      <c r="I12" s="34" t="s">
        <v>21</v>
      </c>
      <c r="J12" s="35"/>
      <c r="K12" s="36"/>
      <c r="L12" s="37"/>
      <c r="M12" s="37"/>
      <c r="N12" s="37"/>
      <c r="O12" s="38"/>
    </row>
    <row r="13" spans="1:15" ht="15" thickTop="1" x14ac:dyDescent="0.2">
      <c r="A13" t="s">
        <v>14</v>
      </c>
      <c r="C13" s="2">
        <v>200000</v>
      </c>
    </row>
    <row r="14" spans="1:15" x14ac:dyDescent="0.2">
      <c r="A14" s="3" t="s">
        <v>22</v>
      </c>
      <c r="C14" s="2"/>
    </row>
    <row r="15" spans="1:15" x14ac:dyDescent="0.2">
      <c r="C15" s="39">
        <v>8</v>
      </c>
    </row>
    <row r="16" spans="1:15" x14ac:dyDescent="0.2">
      <c r="A16" s="3" t="s">
        <v>23</v>
      </c>
    </row>
    <row r="17" spans="1:7" x14ac:dyDescent="0.2">
      <c r="A17" t="s">
        <v>8</v>
      </c>
      <c r="C17" s="39">
        <v>6000</v>
      </c>
    </row>
    <row r="18" spans="1:7" x14ac:dyDescent="0.2">
      <c r="A18" t="s">
        <v>10</v>
      </c>
      <c r="C18" s="39">
        <v>14000</v>
      </c>
    </row>
    <row r="19" spans="1:7" x14ac:dyDescent="0.2">
      <c r="A19" t="s">
        <v>5</v>
      </c>
      <c r="C19" s="39">
        <v>10000</v>
      </c>
    </row>
    <row r="20" spans="1:7" x14ac:dyDescent="0.2">
      <c r="A20" t="s">
        <v>6</v>
      </c>
      <c r="C20" s="39">
        <v>80000</v>
      </c>
    </row>
    <row r="21" spans="1:7" x14ac:dyDescent="0.2">
      <c r="A21" t="s">
        <v>14</v>
      </c>
      <c r="C21" s="39">
        <v>15000</v>
      </c>
    </row>
    <row r="22" spans="1:7" x14ac:dyDescent="0.2">
      <c r="A22" s="3" t="s">
        <v>24</v>
      </c>
    </row>
    <row r="23" spans="1:7" x14ac:dyDescent="0.2">
      <c r="A23" t="s">
        <v>13</v>
      </c>
      <c r="C23" s="39">
        <v>1.5</v>
      </c>
      <c r="D23">
        <v>2.5</v>
      </c>
      <c r="E23">
        <v>3</v>
      </c>
      <c r="F23">
        <v>4</v>
      </c>
      <c r="G23">
        <v>1</v>
      </c>
    </row>
    <row r="24" spans="1:7" x14ac:dyDescent="0.2">
      <c r="A24" t="s">
        <v>15</v>
      </c>
      <c r="C24" s="39">
        <v>1</v>
      </c>
      <c r="D24">
        <v>1</v>
      </c>
      <c r="E24">
        <v>1</v>
      </c>
      <c r="F24">
        <v>7</v>
      </c>
      <c r="G24">
        <v>1</v>
      </c>
    </row>
    <row r="25" spans="1:7" x14ac:dyDescent="0.2">
      <c r="A25" t="s">
        <v>17</v>
      </c>
      <c r="C25" s="39">
        <v>1</v>
      </c>
      <c r="D25">
        <v>2</v>
      </c>
      <c r="E25">
        <v>2</v>
      </c>
      <c r="F25">
        <v>3</v>
      </c>
      <c r="G25">
        <v>2</v>
      </c>
    </row>
    <row r="26" spans="1:7" x14ac:dyDescent="0.2">
      <c r="A26" s="3" t="s">
        <v>25</v>
      </c>
    </row>
    <row r="27" spans="1:7" x14ac:dyDescent="0.2">
      <c r="A27" t="s">
        <v>14</v>
      </c>
      <c r="C27" s="39">
        <v>100</v>
      </c>
    </row>
    <row r="28" spans="1:7" x14ac:dyDescent="0.2">
      <c r="A28" s="3" t="s">
        <v>26</v>
      </c>
    </row>
    <row r="29" spans="1:7" x14ac:dyDescent="0.2">
      <c r="A29" t="s">
        <v>5</v>
      </c>
      <c r="C29" s="39">
        <v>100</v>
      </c>
    </row>
    <row r="30" spans="1:7" x14ac:dyDescent="0.2">
      <c r="A30" t="s">
        <v>6</v>
      </c>
      <c r="C30">
        <v>400</v>
      </c>
    </row>
    <row r="31" spans="1:7" x14ac:dyDescent="0.2">
      <c r="A31" s="3" t="s">
        <v>27</v>
      </c>
    </row>
    <row r="32" spans="1:7" x14ac:dyDescent="0.2">
      <c r="A32" t="s">
        <v>6</v>
      </c>
      <c r="C32">
        <v>900</v>
      </c>
    </row>
    <row r="33" spans="1:15" x14ac:dyDescent="0.2">
      <c r="A33" t="s">
        <v>14</v>
      </c>
      <c r="C33">
        <v>100</v>
      </c>
    </row>
    <row r="34" spans="1:15" x14ac:dyDescent="0.2">
      <c r="A34" s="3" t="s">
        <v>28</v>
      </c>
    </row>
    <row r="35" spans="1:15" x14ac:dyDescent="0.2">
      <c r="A35" t="s">
        <v>8</v>
      </c>
      <c r="C35" s="2">
        <v>103250</v>
      </c>
    </row>
    <row r="36" spans="1:15" x14ac:dyDescent="0.2">
      <c r="A36" t="s">
        <v>6</v>
      </c>
      <c r="C36" s="2">
        <v>138178</v>
      </c>
    </row>
    <row r="37" spans="1:15" ht="15" thickBot="1" x14ac:dyDescent="0.25"/>
    <row r="38" spans="1:15" ht="16.5" thickTop="1" thickBot="1" x14ac:dyDescent="0.3">
      <c r="A38" s="1" t="s">
        <v>29</v>
      </c>
      <c r="I38" s="4"/>
      <c r="J38" s="5" t="s">
        <v>2</v>
      </c>
      <c r="K38" s="6" t="s">
        <v>3</v>
      </c>
      <c r="L38" s="7" t="s">
        <v>4</v>
      </c>
      <c r="M38" s="7" t="s">
        <v>5</v>
      </c>
      <c r="N38" s="7" t="s">
        <v>6</v>
      </c>
      <c r="O38" s="8" t="s">
        <v>7</v>
      </c>
    </row>
    <row r="39" spans="1:15" x14ac:dyDescent="0.2">
      <c r="A39" t="s">
        <v>8</v>
      </c>
      <c r="C39" s="2">
        <f>C3</f>
        <v>3000</v>
      </c>
      <c r="I39" s="9" t="s">
        <v>9</v>
      </c>
      <c r="J39" s="10">
        <v>75000</v>
      </c>
      <c r="K39" s="11">
        <f>C39</f>
        <v>3000</v>
      </c>
      <c r="L39" s="12">
        <f>C40</f>
        <v>5000</v>
      </c>
      <c r="M39" s="12">
        <f>C41</f>
        <v>5000</v>
      </c>
      <c r="N39" s="12">
        <f>C42</f>
        <v>12000</v>
      </c>
      <c r="O39" s="13">
        <f>C43</f>
        <v>50000</v>
      </c>
    </row>
    <row r="40" spans="1:15" x14ac:dyDescent="0.2">
      <c r="A40" t="s">
        <v>10</v>
      </c>
      <c r="C40" s="2">
        <f t="shared" ref="C40:C43" si="0">C4</f>
        <v>5000</v>
      </c>
      <c r="I40" s="14" t="s">
        <v>11</v>
      </c>
      <c r="J40" s="15">
        <v>96800</v>
      </c>
      <c r="K40" s="16">
        <f>C45</f>
        <v>3200</v>
      </c>
      <c r="L40" s="17">
        <f>C46</f>
        <v>9600</v>
      </c>
      <c r="M40" s="17">
        <f>C47</f>
        <v>14400</v>
      </c>
      <c r="N40" s="17">
        <f>C48</f>
        <v>53600</v>
      </c>
      <c r="O40" s="18">
        <f>C49</f>
        <v>16000</v>
      </c>
    </row>
    <row r="41" spans="1:15" x14ac:dyDescent="0.2">
      <c r="A41" t="s">
        <v>5</v>
      </c>
      <c r="C41" s="2">
        <f t="shared" si="0"/>
        <v>5000</v>
      </c>
      <c r="I41" s="14" t="s">
        <v>12</v>
      </c>
      <c r="J41" s="15">
        <v>25000</v>
      </c>
      <c r="K41" s="16">
        <f>C56</f>
        <v>1200</v>
      </c>
      <c r="L41" s="17">
        <f>C57</f>
        <v>2800</v>
      </c>
      <c r="M41" s="17">
        <f>C58</f>
        <v>2000</v>
      </c>
      <c r="N41" s="17">
        <f>C59</f>
        <v>16000</v>
      </c>
      <c r="O41" s="18">
        <f>C60</f>
        <v>3000</v>
      </c>
    </row>
    <row r="42" spans="1:15" x14ac:dyDescent="0.2">
      <c r="A42" t="s">
        <v>6</v>
      </c>
      <c r="C42" s="2">
        <f t="shared" si="0"/>
        <v>12000</v>
      </c>
      <c r="I42" s="14" t="s">
        <v>13</v>
      </c>
      <c r="J42" s="15">
        <v>54000</v>
      </c>
      <c r="K42" s="16">
        <f>C63</f>
        <v>6750</v>
      </c>
      <c r="L42" s="17">
        <f>C64</f>
        <v>11250</v>
      </c>
      <c r="M42" s="17">
        <f>C65</f>
        <v>13500</v>
      </c>
      <c r="N42" s="17">
        <f>C66</f>
        <v>18000</v>
      </c>
      <c r="O42" s="18">
        <f>C67</f>
        <v>4500</v>
      </c>
    </row>
    <row r="43" spans="1:15" x14ac:dyDescent="0.2">
      <c r="A43" t="s">
        <v>14</v>
      </c>
      <c r="C43" s="2">
        <f t="shared" si="0"/>
        <v>50000</v>
      </c>
      <c r="I43" s="14" t="s">
        <v>15</v>
      </c>
      <c r="J43" s="15">
        <v>22000</v>
      </c>
      <c r="K43" s="16">
        <f>C71</f>
        <v>2000</v>
      </c>
      <c r="L43" s="17">
        <f>C72</f>
        <v>2000</v>
      </c>
      <c r="M43" s="17">
        <f>C73</f>
        <v>2000</v>
      </c>
      <c r="N43" s="17">
        <f>C74</f>
        <v>14000</v>
      </c>
      <c r="O43" s="18">
        <f>C75</f>
        <v>2000</v>
      </c>
    </row>
    <row r="44" spans="1:15" ht="15" x14ac:dyDescent="0.25">
      <c r="A44" s="1" t="s">
        <v>30</v>
      </c>
      <c r="I44" s="14" t="s">
        <v>17</v>
      </c>
      <c r="J44" s="15">
        <v>45000</v>
      </c>
      <c r="K44" s="16">
        <f>C79</f>
        <v>4500</v>
      </c>
      <c r="L44" s="17">
        <f>C80</f>
        <v>9000</v>
      </c>
      <c r="M44" s="17">
        <f>C81</f>
        <v>9000</v>
      </c>
      <c r="N44" s="17">
        <f>C82</f>
        <v>13500</v>
      </c>
      <c r="O44" s="18">
        <f>C83</f>
        <v>9000</v>
      </c>
    </row>
    <row r="45" spans="1:15" ht="15" thickBot="1" x14ac:dyDescent="0.25">
      <c r="A45" t="s">
        <v>8</v>
      </c>
      <c r="C45" s="2">
        <f>C9*$C$15/100</f>
        <v>3200</v>
      </c>
      <c r="I45" s="19" t="s">
        <v>18</v>
      </c>
      <c r="J45" s="20">
        <v>40000</v>
      </c>
      <c r="K45" s="21">
        <v>0</v>
      </c>
      <c r="L45" s="22">
        <v>0</v>
      </c>
      <c r="M45" s="22">
        <v>0</v>
      </c>
      <c r="N45" s="22">
        <v>0</v>
      </c>
      <c r="O45" s="23">
        <f>C86</f>
        <v>40000</v>
      </c>
    </row>
    <row r="46" spans="1:15" ht="15" thickBot="1" x14ac:dyDescent="0.25">
      <c r="A46" t="s">
        <v>10</v>
      </c>
      <c r="C46" s="2">
        <f t="shared" ref="C46:C49" si="1">C10*$C$15/100</f>
        <v>9600</v>
      </c>
      <c r="I46" s="24" t="s">
        <v>19</v>
      </c>
      <c r="J46" s="25">
        <f>SUM(J39:J45)</f>
        <v>357800</v>
      </c>
      <c r="K46" s="26">
        <f>SUM(K39:K45)</f>
        <v>20650</v>
      </c>
      <c r="L46" s="26">
        <f t="shared" ref="L46:O46" si="2">SUM(L39:L45)</f>
        <v>39650</v>
      </c>
      <c r="M46" s="26">
        <f t="shared" si="2"/>
        <v>45900</v>
      </c>
      <c r="N46" s="26">
        <f t="shared" si="2"/>
        <v>127100</v>
      </c>
      <c r="O46" s="26">
        <f t="shared" si="2"/>
        <v>124500</v>
      </c>
    </row>
    <row r="47" spans="1:15" x14ac:dyDescent="0.2">
      <c r="A47" t="s">
        <v>5</v>
      </c>
      <c r="C47" s="2">
        <f t="shared" si="1"/>
        <v>14400</v>
      </c>
      <c r="I47" s="40" t="s">
        <v>31</v>
      </c>
      <c r="J47" s="41"/>
      <c r="K47" s="42"/>
      <c r="L47" s="43">
        <f>-L46</f>
        <v>-39650</v>
      </c>
      <c r="M47" s="43">
        <f>C29*C89</f>
        <v>7930</v>
      </c>
      <c r="N47" s="43">
        <f>C30*C89</f>
        <v>31720</v>
      </c>
      <c r="O47" s="44"/>
    </row>
    <row r="48" spans="1:15" ht="15" thickBot="1" x14ac:dyDescent="0.25">
      <c r="A48" t="s">
        <v>6</v>
      </c>
      <c r="C48" s="2">
        <f t="shared" si="1"/>
        <v>53600</v>
      </c>
      <c r="I48" s="45" t="s">
        <v>32</v>
      </c>
      <c r="J48" s="46"/>
      <c r="K48" s="47"/>
      <c r="L48" s="48"/>
      <c r="M48" s="48">
        <f>-M46-M47</f>
        <v>-53830</v>
      </c>
      <c r="N48" s="48">
        <f>C32*C91</f>
        <v>48447</v>
      </c>
      <c r="O48" s="49">
        <f>C33*C91</f>
        <v>5383</v>
      </c>
    </row>
    <row r="49" spans="1:15" ht="15" thickBot="1" x14ac:dyDescent="0.25">
      <c r="A49" t="s">
        <v>14</v>
      </c>
      <c r="C49" s="2">
        <f t="shared" si="1"/>
        <v>16000</v>
      </c>
      <c r="I49" s="34" t="s">
        <v>21</v>
      </c>
      <c r="J49" s="35">
        <f>SUM(J46:J48)</f>
        <v>357800</v>
      </c>
      <c r="K49" s="36">
        <f t="shared" ref="K49:O49" si="3">SUM(K46:K48)</f>
        <v>20650</v>
      </c>
      <c r="L49" s="37">
        <f t="shared" si="3"/>
        <v>0</v>
      </c>
      <c r="M49" s="37">
        <f t="shared" si="3"/>
        <v>0</v>
      </c>
      <c r="N49" s="37">
        <f t="shared" si="3"/>
        <v>207267</v>
      </c>
      <c r="O49" s="38">
        <f t="shared" si="3"/>
        <v>129883</v>
      </c>
    </row>
    <row r="50" spans="1:15" ht="15.75" thickTop="1" x14ac:dyDescent="0.25">
      <c r="A50" s="1" t="s">
        <v>33</v>
      </c>
    </row>
    <row r="51" spans="1:15" x14ac:dyDescent="0.2">
      <c r="A51" s="3" t="s">
        <v>34</v>
      </c>
    </row>
    <row r="52" spans="1:15" x14ac:dyDescent="0.2">
      <c r="A52" t="s">
        <v>35</v>
      </c>
      <c r="C52" s="2">
        <f>J5</f>
        <v>25000</v>
      </c>
    </row>
    <row r="53" spans="1:15" x14ac:dyDescent="0.2">
      <c r="A53" t="s">
        <v>36</v>
      </c>
      <c r="C53" s="39">
        <f>SUM(C17:C21)</f>
        <v>125000</v>
      </c>
    </row>
    <row r="54" spans="1:15" x14ac:dyDescent="0.2">
      <c r="A54" s="50" t="s">
        <v>37</v>
      </c>
      <c r="C54" s="2">
        <f>C52/C53</f>
        <v>0.2</v>
      </c>
    </row>
    <row r="55" spans="1:15" x14ac:dyDescent="0.2">
      <c r="A55" s="3" t="s">
        <v>38</v>
      </c>
    </row>
    <row r="56" spans="1:15" x14ac:dyDescent="0.2">
      <c r="A56" t="s">
        <v>8</v>
      </c>
      <c r="C56" s="2">
        <f>C17*$C$54</f>
        <v>1200</v>
      </c>
    </row>
    <row r="57" spans="1:15" x14ac:dyDescent="0.2">
      <c r="A57" t="s">
        <v>10</v>
      </c>
      <c r="C57" s="2">
        <f t="shared" ref="C57:C60" si="4">C18*$C$54</f>
        <v>2800</v>
      </c>
    </row>
    <row r="58" spans="1:15" x14ac:dyDescent="0.2">
      <c r="A58" t="s">
        <v>5</v>
      </c>
      <c r="C58" s="2">
        <f t="shared" si="4"/>
        <v>2000</v>
      </c>
    </row>
    <row r="59" spans="1:15" x14ac:dyDescent="0.2">
      <c r="A59" t="s">
        <v>6</v>
      </c>
      <c r="C59" s="2">
        <f t="shared" si="4"/>
        <v>16000</v>
      </c>
    </row>
    <row r="60" spans="1:15" x14ac:dyDescent="0.2">
      <c r="A60" t="s">
        <v>14</v>
      </c>
      <c r="C60" s="2">
        <f t="shared" si="4"/>
        <v>3000</v>
      </c>
    </row>
    <row r="61" spans="1:15" ht="15" x14ac:dyDescent="0.25">
      <c r="A61" s="1" t="s">
        <v>39</v>
      </c>
    </row>
    <row r="62" spans="1:15" x14ac:dyDescent="0.2">
      <c r="A62" t="s">
        <v>40</v>
      </c>
      <c r="C62" s="39">
        <f>C23+D23+E23+F23+G23</f>
        <v>12</v>
      </c>
    </row>
    <row r="63" spans="1:15" x14ac:dyDescent="0.2">
      <c r="A63" t="s">
        <v>8</v>
      </c>
      <c r="C63" s="2">
        <f>C23/$C$62*$J$6</f>
        <v>6750</v>
      </c>
    </row>
    <row r="64" spans="1:15" x14ac:dyDescent="0.2">
      <c r="A64" t="s">
        <v>10</v>
      </c>
      <c r="C64" s="2">
        <f>D23/$C$62*$J$6</f>
        <v>11250</v>
      </c>
    </row>
    <row r="65" spans="1:3" x14ac:dyDescent="0.2">
      <c r="A65" t="s">
        <v>5</v>
      </c>
      <c r="C65" s="2">
        <f>E23/$C$62*$J$6</f>
        <v>13500</v>
      </c>
    </row>
    <row r="66" spans="1:3" x14ac:dyDescent="0.2">
      <c r="A66" t="s">
        <v>6</v>
      </c>
      <c r="C66" s="2">
        <f>F23/$C$62*$J$6</f>
        <v>18000</v>
      </c>
    </row>
    <row r="67" spans="1:3" x14ac:dyDescent="0.2">
      <c r="A67" t="s">
        <v>14</v>
      </c>
      <c r="C67" s="51">
        <f>G23/$C$62*$J$6</f>
        <v>4500</v>
      </c>
    </row>
    <row r="68" spans="1:3" x14ac:dyDescent="0.2">
      <c r="C68" s="2">
        <f>SUM(C63:C67)</f>
        <v>54000</v>
      </c>
    </row>
    <row r="69" spans="1:3" ht="15" x14ac:dyDescent="0.25">
      <c r="A69" s="1" t="s">
        <v>41</v>
      </c>
    </row>
    <row r="70" spans="1:3" x14ac:dyDescent="0.2">
      <c r="A70" t="s">
        <v>40</v>
      </c>
      <c r="C70" s="39">
        <f>C24+D24+E24+F24+G24</f>
        <v>11</v>
      </c>
    </row>
    <row r="71" spans="1:3" x14ac:dyDescent="0.2">
      <c r="A71" t="s">
        <v>8</v>
      </c>
      <c r="C71" s="2">
        <f>C24/$C$70*$J$7</f>
        <v>2000</v>
      </c>
    </row>
    <row r="72" spans="1:3" x14ac:dyDescent="0.2">
      <c r="A72" t="s">
        <v>10</v>
      </c>
      <c r="C72" s="2">
        <f>D24/$C$70*$J$7</f>
        <v>2000</v>
      </c>
    </row>
    <row r="73" spans="1:3" x14ac:dyDescent="0.2">
      <c r="A73" t="s">
        <v>5</v>
      </c>
      <c r="C73" s="2">
        <f>E24/$C$70*$J$7</f>
        <v>2000</v>
      </c>
    </row>
    <row r="74" spans="1:3" x14ac:dyDescent="0.2">
      <c r="A74" t="s">
        <v>6</v>
      </c>
      <c r="C74" s="2">
        <f>F24/$C$70*$J$7</f>
        <v>14000</v>
      </c>
    </row>
    <row r="75" spans="1:3" x14ac:dyDescent="0.2">
      <c r="A75" t="s">
        <v>14</v>
      </c>
      <c r="C75" s="51">
        <f>G24/$C$70*$J$7</f>
        <v>2000</v>
      </c>
    </row>
    <row r="76" spans="1:3" x14ac:dyDescent="0.2">
      <c r="C76" s="2">
        <f>SUM(C71:C75)</f>
        <v>22000</v>
      </c>
    </row>
    <row r="77" spans="1:3" ht="15" x14ac:dyDescent="0.25">
      <c r="A77" s="1" t="s">
        <v>42</v>
      </c>
    </row>
    <row r="78" spans="1:3" x14ac:dyDescent="0.2">
      <c r="A78" t="s">
        <v>40</v>
      </c>
      <c r="C78" s="39">
        <f>C25+D25+E25+F25+G25</f>
        <v>10</v>
      </c>
    </row>
    <row r="79" spans="1:3" x14ac:dyDescent="0.2">
      <c r="A79" t="s">
        <v>8</v>
      </c>
      <c r="C79" s="2">
        <f>C25/$C$78*$J$8</f>
        <v>4500</v>
      </c>
    </row>
    <row r="80" spans="1:3" x14ac:dyDescent="0.2">
      <c r="A80" t="s">
        <v>10</v>
      </c>
      <c r="C80" s="2">
        <f>D25/$C$78*$J$8</f>
        <v>9000</v>
      </c>
    </row>
    <row r="81" spans="1:3" x14ac:dyDescent="0.2">
      <c r="A81" t="s">
        <v>5</v>
      </c>
      <c r="C81" s="2">
        <f>E25/$C$78*$J$8</f>
        <v>9000</v>
      </c>
    </row>
    <row r="82" spans="1:3" x14ac:dyDescent="0.2">
      <c r="A82" t="s">
        <v>6</v>
      </c>
      <c r="C82" s="2">
        <f>F25/$C$78*$J$8</f>
        <v>13500</v>
      </c>
    </row>
    <row r="83" spans="1:3" x14ac:dyDescent="0.2">
      <c r="A83" t="s">
        <v>14</v>
      </c>
      <c r="C83" s="51">
        <f>G25/$C$78*$J$8</f>
        <v>9000</v>
      </c>
    </row>
    <row r="84" spans="1:3" x14ac:dyDescent="0.2">
      <c r="C84" s="2">
        <f>SUM(C79:C83)</f>
        <v>45000</v>
      </c>
    </row>
    <row r="85" spans="1:3" ht="15" x14ac:dyDescent="0.25">
      <c r="A85" s="1" t="s">
        <v>43</v>
      </c>
    </row>
    <row r="86" spans="1:3" x14ac:dyDescent="0.2">
      <c r="A86" t="s">
        <v>14</v>
      </c>
      <c r="C86" s="2">
        <f>C27/100*J9</f>
        <v>40000</v>
      </c>
    </row>
    <row r="87" spans="1:3" ht="15" x14ac:dyDescent="0.25">
      <c r="A87" s="1" t="s">
        <v>44</v>
      </c>
    </row>
    <row r="88" spans="1:3" x14ac:dyDescent="0.2">
      <c r="A88" s="3" t="s">
        <v>10</v>
      </c>
    </row>
    <row r="89" spans="1:3" x14ac:dyDescent="0.2">
      <c r="A89" s="50" t="s">
        <v>45</v>
      </c>
      <c r="C89" s="2">
        <f>L46/(C29+C30)</f>
        <v>79.3</v>
      </c>
    </row>
    <row r="90" spans="1:3" x14ac:dyDescent="0.2">
      <c r="A90" t="s">
        <v>5</v>
      </c>
    </row>
    <row r="91" spans="1:3" x14ac:dyDescent="0.2">
      <c r="A91" s="50" t="s">
        <v>45</v>
      </c>
      <c r="C91">
        <f>(M46+C29*C89)/(C32+C33)</f>
        <v>53.83</v>
      </c>
    </row>
    <row r="93" spans="1:3" ht="15" x14ac:dyDescent="0.25">
      <c r="A93" s="1" t="s">
        <v>46</v>
      </c>
    </row>
    <row r="94" spans="1:3" x14ac:dyDescent="0.2">
      <c r="A94" t="s">
        <v>47</v>
      </c>
      <c r="B94" s="2"/>
      <c r="C94" s="2">
        <f>K49</f>
        <v>20650</v>
      </c>
    </row>
    <row r="95" spans="1:3" x14ac:dyDescent="0.2">
      <c r="A95" t="s">
        <v>48</v>
      </c>
      <c r="C95" s="2">
        <f>C35</f>
        <v>103250</v>
      </c>
    </row>
    <row r="96" spans="1:3" x14ac:dyDescent="0.2">
      <c r="A96" s="50" t="s">
        <v>45</v>
      </c>
      <c r="C96">
        <f>C94*100/C95</f>
        <v>20</v>
      </c>
    </row>
    <row r="97" spans="1:3" ht="15" x14ac:dyDescent="0.25">
      <c r="A97" s="1" t="s">
        <v>49</v>
      </c>
    </row>
    <row r="98" spans="1:3" x14ac:dyDescent="0.2">
      <c r="A98" t="s">
        <v>50</v>
      </c>
      <c r="C98" s="2">
        <f>N49</f>
        <v>207267</v>
      </c>
    </row>
    <row r="99" spans="1:3" x14ac:dyDescent="0.2">
      <c r="A99" t="s">
        <v>51</v>
      </c>
      <c r="C99" s="2">
        <f>C36</f>
        <v>138178</v>
      </c>
    </row>
    <row r="100" spans="1:3" x14ac:dyDescent="0.2">
      <c r="A100" s="50" t="s">
        <v>45</v>
      </c>
      <c r="C100">
        <f>C98*100/C99</f>
        <v>150</v>
      </c>
    </row>
    <row r="101" spans="1:3" ht="15" x14ac:dyDescent="0.25">
      <c r="A101" s="1" t="s">
        <v>52</v>
      </c>
    </row>
    <row r="102" spans="1:3" x14ac:dyDescent="0.2">
      <c r="A102" s="3" t="s">
        <v>53</v>
      </c>
    </row>
    <row r="103" spans="1:3" x14ac:dyDescent="0.2">
      <c r="A103" t="s">
        <v>48</v>
      </c>
      <c r="C103" s="2">
        <f>C95</f>
        <v>103250</v>
      </c>
    </row>
    <row r="104" spans="1:3" x14ac:dyDescent="0.2">
      <c r="A104" t="s">
        <v>47</v>
      </c>
      <c r="C104" s="2">
        <f>C103*C96/100</f>
        <v>20650</v>
      </c>
    </row>
    <row r="105" spans="1:3" x14ac:dyDescent="0.2">
      <c r="A105" t="s">
        <v>51</v>
      </c>
      <c r="C105" s="2">
        <f>C99</f>
        <v>138178</v>
      </c>
    </row>
    <row r="106" spans="1:3" x14ac:dyDescent="0.2">
      <c r="A106" t="s">
        <v>50</v>
      </c>
      <c r="C106" s="51">
        <f>C105*C100/100</f>
        <v>207267</v>
      </c>
    </row>
    <row r="107" spans="1:3" x14ac:dyDescent="0.2">
      <c r="A107" s="50" t="s">
        <v>45</v>
      </c>
      <c r="C107" s="2">
        <f>SUM(C103:C106)</f>
        <v>469345</v>
      </c>
    </row>
    <row r="108" spans="1:3" x14ac:dyDescent="0.2">
      <c r="A108" s="50" t="s">
        <v>54</v>
      </c>
      <c r="C108" s="52">
        <f>O49*100/C107</f>
        <v>27.673246758780856</v>
      </c>
    </row>
  </sheetData>
  <pageMargins left="0.7" right="0.7" top="0.78740157499999996" bottom="0.78740157499999996" header="0.3" footer="0.3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95713-0DFA-4D4D-AAB3-96DC618CAA33}">
  <sheetPr>
    <pageSetUpPr fitToPage="1"/>
  </sheetPr>
  <dimension ref="A1:G38"/>
  <sheetViews>
    <sheetView workbookViewId="0">
      <selection activeCell="A23" sqref="A23"/>
    </sheetView>
  </sheetViews>
  <sheetFormatPr baseColWidth="10" defaultRowHeight="14.25" x14ac:dyDescent="0.2"/>
  <cols>
    <col min="1" max="1" width="22.875" customWidth="1"/>
    <col min="2" max="2" width="9.875" customWidth="1"/>
    <col min="3" max="4" width="15.625" customWidth="1"/>
    <col min="5" max="5" width="14.125" customWidth="1"/>
  </cols>
  <sheetData>
    <row r="1" spans="1:6" ht="15.75" thickBot="1" x14ac:dyDescent="0.3">
      <c r="A1" s="1" t="s">
        <v>0</v>
      </c>
      <c r="B1" s="1"/>
    </row>
    <row r="2" spans="1:6" ht="15.75" thickTop="1" thickBot="1" x14ac:dyDescent="0.25">
      <c r="A2" s="4"/>
      <c r="B2" s="53"/>
      <c r="C2" s="54" t="s">
        <v>55</v>
      </c>
    </row>
    <row r="3" spans="1:6" x14ac:dyDescent="0.2">
      <c r="A3" s="24" t="s">
        <v>9</v>
      </c>
      <c r="C3" s="55">
        <v>56000</v>
      </c>
    </row>
    <row r="4" spans="1:6" x14ac:dyDescent="0.2">
      <c r="A4" s="14" t="s">
        <v>56</v>
      </c>
      <c r="B4" s="56"/>
      <c r="C4" s="57">
        <v>15000</v>
      </c>
    </row>
    <row r="5" spans="1:6" x14ac:dyDescent="0.2">
      <c r="A5" s="14" t="s">
        <v>57</v>
      </c>
      <c r="B5" s="56"/>
      <c r="C5" s="57">
        <v>16000</v>
      </c>
    </row>
    <row r="6" spans="1:6" x14ac:dyDescent="0.2">
      <c r="A6" s="24" t="s">
        <v>58</v>
      </c>
      <c r="C6" s="55">
        <v>32000</v>
      </c>
    </row>
    <row r="7" spans="1:6" x14ac:dyDescent="0.2">
      <c r="A7" s="58" t="s">
        <v>59</v>
      </c>
      <c r="B7">
        <v>60</v>
      </c>
      <c r="C7" s="55"/>
    </row>
    <row r="8" spans="1:6" x14ac:dyDescent="0.2">
      <c r="A8" s="58" t="s">
        <v>60</v>
      </c>
      <c r="B8">
        <v>40</v>
      </c>
      <c r="C8" s="55"/>
    </row>
    <row r="9" spans="1:6" x14ac:dyDescent="0.2">
      <c r="A9" s="14" t="s">
        <v>15</v>
      </c>
      <c r="B9" s="56"/>
      <c r="C9" s="57">
        <v>63000</v>
      </c>
    </row>
    <row r="10" spans="1:6" x14ac:dyDescent="0.2">
      <c r="A10" s="14" t="s">
        <v>61</v>
      </c>
      <c r="B10" s="56"/>
      <c r="C10" s="57">
        <v>2660</v>
      </c>
    </row>
    <row r="11" spans="1:6" ht="15" thickBot="1" x14ac:dyDescent="0.25">
      <c r="A11" s="34" t="s">
        <v>62</v>
      </c>
      <c r="B11" s="59"/>
      <c r="C11" s="60">
        <v>10500</v>
      </c>
    </row>
    <row r="12" spans="1:6" ht="15.75" thickTop="1" thickBot="1" x14ac:dyDescent="0.25"/>
    <row r="13" spans="1:6" ht="15" thickTop="1" x14ac:dyDescent="0.2">
      <c r="A13" s="61"/>
      <c r="B13" s="62"/>
      <c r="C13" s="63" t="s">
        <v>63</v>
      </c>
      <c r="D13" s="64" t="s">
        <v>64</v>
      </c>
      <c r="E13" s="65" t="s">
        <v>65</v>
      </c>
      <c r="F13" s="66" t="s">
        <v>66</v>
      </c>
    </row>
    <row r="14" spans="1:6" ht="15" thickBot="1" x14ac:dyDescent="0.25">
      <c r="A14" s="45" t="s">
        <v>67</v>
      </c>
      <c r="B14" s="67" t="s">
        <v>68</v>
      </c>
      <c r="C14" s="68" t="s">
        <v>69</v>
      </c>
      <c r="D14" s="69" t="s">
        <v>70</v>
      </c>
      <c r="E14" s="68" t="s">
        <v>71</v>
      </c>
      <c r="F14" s="70" t="s">
        <v>72</v>
      </c>
    </row>
    <row r="15" spans="1:6" x14ac:dyDescent="0.2">
      <c r="A15" s="24" t="s">
        <v>73</v>
      </c>
      <c r="B15" s="71">
        <v>50</v>
      </c>
      <c r="C15" s="72">
        <v>10</v>
      </c>
      <c r="D15" s="73">
        <v>15</v>
      </c>
      <c r="E15" s="27">
        <v>60000</v>
      </c>
      <c r="F15" s="74">
        <v>300</v>
      </c>
    </row>
    <row r="16" spans="1:6" x14ac:dyDescent="0.2">
      <c r="A16" s="14" t="s">
        <v>74</v>
      </c>
      <c r="B16" s="75">
        <v>200</v>
      </c>
      <c r="C16" s="76">
        <v>5</v>
      </c>
      <c r="D16" s="77">
        <v>10</v>
      </c>
      <c r="E16" s="17">
        <v>10000</v>
      </c>
      <c r="F16" s="78">
        <v>2000</v>
      </c>
    </row>
    <row r="17" spans="1:7" x14ac:dyDescent="0.2">
      <c r="A17" s="24" t="s">
        <v>75</v>
      </c>
      <c r="B17" s="71">
        <v>220</v>
      </c>
      <c r="C17" s="72">
        <v>15</v>
      </c>
      <c r="D17" s="73">
        <v>15</v>
      </c>
      <c r="E17" s="27">
        <v>5000</v>
      </c>
      <c r="F17" s="74">
        <v>1500</v>
      </c>
    </row>
    <row r="18" spans="1:7" x14ac:dyDescent="0.2">
      <c r="A18" s="14" t="s">
        <v>6</v>
      </c>
      <c r="B18" s="75">
        <v>1600</v>
      </c>
      <c r="C18" s="76">
        <v>10</v>
      </c>
      <c r="D18" s="77">
        <v>60</v>
      </c>
      <c r="E18" s="17">
        <v>280000</v>
      </c>
      <c r="F18" s="78">
        <v>8700</v>
      </c>
    </row>
    <row r="19" spans="1:7" x14ac:dyDescent="0.2">
      <c r="A19" s="14" t="s">
        <v>76</v>
      </c>
      <c r="B19" s="75">
        <v>250</v>
      </c>
      <c r="C19" s="76">
        <v>30</v>
      </c>
      <c r="D19" s="77">
        <v>0</v>
      </c>
      <c r="E19" s="17">
        <v>3000</v>
      </c>
      <c r="F19" s="78">
        <v>500</v>
      </c>
    </row>
    <row r="20" spans="1:7" ht="15" thickBot="1" x14ac:dyDescent="0.25">
      <c r="A20" s="45" t="s">
        <v>77</v>
      </c>
      <c r="B20" s="79">
        <v>180</v>
      </c>
      <c r="C20" s="80">
        <v>30</v>
      </c>
      <c r="D20" s="81">
        <v>0</v>
      </c>
      <c r="E20" s="48">
        <v>0</v>
      </c>
      <c r="F20" s="82">
        <v>300</v>
      </c>
    </row>
    <row r="21" spans="1:7" ht="15" thickBot="1" x14ac:dyDescent="0.25">
      <c r="A21" s="34" t="s">
        <v>78</v>
      </c>
      <c r="B21" s="83">
        <f>SUM(B15:B20)</f>
        <v>2500</v>
      </c>
      <c r="C21" s="84">
        <f t="shared" ref="C21:F21" si="0">SUM(C15:C20)</f>
        <v>100</v>
      </c>
      <c r="D21" s="85">
        <f t="shared" si="0"/>
        <v>100</v>
      </c>
      <c r="E21" s="37">
        <f t="shared" si="0"/>
        <v>358000</v>
      </c>
      <c r="F21" s="86">
        <f t="shared" si="0"/>
        <v>13300</v>
      </c>
    </row>
    <row r="22" spans="1:7" ht="15" thickTop="1" x14ac:dyDescent="0.2">
      <c r="B22" s="39"/>
      <c r="C22" s="73"/>
      <c r="D22" s="73"/>
      <c r="E22" s="2"/>
      <c r="F22" s="39"/>
    </row>
    <row r="23" spans="1:7" x14ac:dyDescent="0.2">
      <c r="A23" s="87" t="s">
        <v>79</v>
      </c>
      <c r="B23" s="88" t="s">
        <v>80</v>
      </c>
      <c r="C23" s="73"/>
      <c r="D23" s="73"/>
      <c r="E23" s="2"/>
      <c r="F23" s="39"/>
    </row>
    <row r="24" spans="1:7" x14ac:dyDescent="0.2">
      <c r="A24" s="87"/>
      <c r="B24" s="88" t="s">
        <v>81</v>
      </c>
      <c r="C24" s="73"/>
      <c r="D24" s="73"/>
      <c r="E24" s="2"/>
      <c r="F24" s="39"/>
    </row>
    <row r="25" spans="1:7" x14ac:dyDescent="0.2">
      <c r="A25" s="87"/>
      <c r="B25" s="88" t="s">
        <v>82</v>
      </c>
      <c r="C25" s="73"/>
      <c r="D25" s="73"/>
      <c r="E25" s="2"/>
      <c r="F25" s="39"/>
    </row>
    <row r="26" spans="1:7" x14ac:dyDescent="0.2">
      <c r="B26" s="39"/>
      <c r="C26" s="73"/>
      <c r="D26" s="73"/>
      <c r="E26" s="2"/>
      <c r="F26" s="39"/>
    </row>
    <row r="27" spans="1:7" ht="15" x14ac:dyDescent="0.25">
      <c r="A27" s="1" t="s">
        <v>83</v>
      </c>
    </row>
    <row r="28" spans="1:7" x14ac:dyDescent="0.2">
      <c r="B28" t="s">
        <v>73</v>
      </c>
      <c r="C28" t="s">
        <v>74</v>
      </c>
      <c r="D28" t="s">
        <v>75</v>
      </c>
      <c r="E28" t="s">
        <v>6</v>
      </c>
      <c r="F28" t="s">
        <v>76</v>
      </c>
      <c r="G28" t="s">
        <v>77</v>
      </c>
    </row>
    <row r="29" spans="1:7" x14ac:dyDescent="0.2">
      <c r="A29" t="s">
        <v>9</v>
      </c>
      <c r="B29" s="2">
        <f>C3*C15/100</f>
        <v>5600</v>
      </c>
      <c r="C29" s="2">
        <f>C3*C16/100</f>
        <v>2800</v>
      </c>
      <c r="D29" s="2">
        <f>C3*C17/100</f>
        <v>8400</v>
      </c>
      <c r="E29" s="2">
        <f>C3*C18/100</f>
        <v>5600</v>
      </c>
      <c r="F29" s="2">
        <f>C3*C19/100</f>
        <v>16800</v>
      </c>
      <c r="G29" s="2">
        <f>C3*C20/100</f>
        <v>16800</v>
      </c>
    </row>
    <row r="30" spans="1:7" x14ac:dyDescent="0.2">
      <c r="A30" t="s">
        <v>56</v>
      </c>
      <c r="B30" s="2">
        <f>C4*B15/B21</f>
        <v>300</v>
      </c>
      <c r="C30" s="2">
        <f>C4*B16/B21</f>
        <v>1200</v>
      </c>
      <c r="D30" s="2">
        <f>C4*B17/B21</f>
        <v>1320</v>
      </c>
      <c r="E30" s="2">
        <f>C4*B18/B21</f>
        <v>9600</v>
      </c>
      <c r="F30" s="2">
        <f>C4*B19/B21</f>
        <v>1500</v>
      </c>
      <c r="G30" s="2">
        <f>C4*B20/B21</f>
        <v>1080</v>
      </c>
    </row>
    <row r="31" spans="1:7" x14ac:dyDescent="0.2">
      <c r="A31" t="s">
        <v>57</v>
      </c>
      <c r="B31" s="2"/>
      <c r="C31" s="2"/>
      <c r="D31" s="2"/>
      <c r="E31" s="2">
        <f>C5</f>
        <v>16000</v>
      </c>
      <c r="F31" s="2"/>
      <c r="G31" s="2"/>
    </row>
    <row r="32" spans="1:7" x14ac:dyDescent="0.2">
      <c r="A32" t="s">
        <v>58</v>
      </c>
      <c r="B32" s="2"/>
      <c r="C32" s="2">
        <f>B8/100*C6</f>
        <v>12800</v>
      </c>
      <c r="D32" s="2"/>
      <c r="E32" s="2">
        <f>B7/100*C6</f>
        <v>19200</v>
      </c>
      <c r="F32" s="2"/>
      <c r="G32" s="2"/>
    </row>
    <row r="33" spans="1:7" x14ac:dyDescent="0.2">
      <c r="A33" t="s">
        <v>15</v>
      </c>
      <c r="B33" s="2">
        <f>C9*D15/100</f>
        <v>9450</v>
      </c>
      <c r="C33" s="2">
        <f>C9*D16/100</f>
        <v>6300</v>
      </c>
      <c r="D33" s="2">
        <f>C9*D17/100</f>
        <v>9450</v>
      </c>
      <c r="E33" s="2">
        <f>C9*D18/100</f>
        <v>37800</v>
      </c>
      <c r="F33" s="2">
        <f>C9*D19/100</f>
        <v>0</v>
      </c>
      <c r="G33" s="2">
        <f>C9*D20/100</f>
        <v>0</v>
      </c>
    </row>
    <row r="34" spans="1:7" x14ac:dyDescent="0.2">
      <c r="A34" t="s">
        <v>61</v>
      </c>
      <c r="B34" s="2">
        <f>C10*F15/F21</f>
        <v>60</v>
      </c>
      <c r="C34" s="2">
        <f>C10*F16/F21</f>
        <v>400</v>
      </c>
      <c r="D34" s="2">
        <f>C10*F17/F21</f>
        <v>300</v>
      </c>
      <c r="E34" s="2">
        <f>C10*F18/F21</f>
        <v>1740</v>
      </c>
      <c r="F34" s="2">
        <f>C10*F19/F21</f>
        <v>100</v>
      </c>
      <c r="G34" s="2">
        <f>C10*F20/F21</f>
        <v>60</v>
      </c>
    </row>
    <row r="35" spans="1:7" x14ac:dyDescent="0.2">
      <c r="A35" t="s">
        <v>62</v>
      </c>
      <c r="B35" s="2"/>
      <c r="C35" s="2"/>
      <c r="D35" s="2"/>
      <c r="E35" s="2"/>
      <c r="F35" s="2">
        <f>C11</f>
        <v>10500</v>
      </c>
      <c r="G35" s="2"/>
    </row>
    <row r="36" spans="1:7" x14ac:dyDescent="0.2">
      <c r="A36" t="s">
        <v>84</v>
      </c>
      <c r="B36" s="2">
        <f>E15/5/12</f>
        <v>1000</v>
      </c>
      <c r="C36" s="2">
        <f>E16/12/5</f>
        <v>166.66666666666669</v>
      </c>
      <c r="D36" s="2">
        <f>E17/5/12</f>
        <v>83.333333333333329</v>
      </c>
      <c r="E36" s="2">
        <f>E18/5/12</f>
        <v>4666.666666666667</v>
      </c>
      <c r="F36" s="2">
        <f>E19/12/5</f>
        <v>50</v>
      </c>
      <c r="G36" s="2">
        <f>E20/5/12</f>
        <v>0</v>
      </c>
    </row>
    <row r="37" spans="1:7" x14ac:dyDescent="0.2">
      <c r="A37" t="s">
        <v>85</v>
      </c>
      <c r="B37" s="2">
        <f>E15/2*0.1/12</f>
        <v>250</v>
      </c>
      <c r="C37" s="2">
        <f>E16/2*0.1/12</f>
        <v>41.666666666666664</v>
      </c>
      <c r="D37" s="2">
        <f>E17/2*0.1/12</f>
        <v>20.833333333333332</v>
      </c>
      <c r="E37" s="2">
        <f>E18/2*0.1/12</f>
        <v>1166.6666666666667</v>
      </c>
      <c r="F37" s="2">
        <f>E19/2*0.1/12</f>
        <v>12.5</v>
      </c>
      <c r="G37" s="2">
        <f>E20/2*0.1/12</f>
        <v>0</v>
      </c>
    </row>
    <row r="38" spans="1:7" x14ac:dyDescent="0.2">
      <c r="A38" t="s">
        <v>19</v>
      </c>
      <c r="B38" s="2">
        <f>SUM(B29:B37)</f>
        <v>16660</v>
      </c>
      <c r="C38" s="2">
        <f t="shared" ref="C38:G38" si="1">SUM(C29:C37)</f>
        <v>23708.333333333336</v>
      </c>
      <c r="D38" s="2">
        <f t="shared" si="1"/>
        <v>19574.166666666664</v>
      </c>
      <c r="E38" s="2">
        <f t="shared" si="1"/>
        <v>95773.333333333343</v>
      </c>
      <c r="F38" s="2">
        <f t="shared" si="1"/>
        <v>28962.5</v>
      </c>
      <c r="G38" s="2">
        <f t="shared" si="1"/>
        <v>17940</v>
      </c>
    </row>
  </sheetData>
  <pageMargins left="0.7" right="0.7" top="0.78740157499999996" bottom="0.78740157499999996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C2730-6116-46E0-8DC2-9AFA17461701}">
  <dimension ref="A1:E47"/>
  <sheetViews>
    <sheetView workbookViewId="0">
      <selection activeCell="B47" sqref="B47"/>
    </sheetView>
  </sheetViews>
  <sheetFormatPr baseColWidth="10" defaultRowHeight="14.25" x14ac:dyDescent="0.2"/>
  <cols>
    <col min="1" max="1" width="17" customWidth="1"/>
    <col min="2" max="5" width="14.625" customWidth="1"/>
  </cols>
  <sheetData>
    <row r="1" spans="1:5" ht="15.75" thickBot="1" x14ac:dyDescent="0.3">
      <c r="A1" s="1" t="s">
        <v>0</v>
      </c>
    </row>
    <row r="2" spans="1:5" s="93" customFormat="1" ht="15.75" thickTop="1" thickBot="1" x14ac:dyDescent="0.25">
      <c r="A2" s="89"/>
      <c r="B2" s="90" t="s">
        <v>8</v>
      </c>
      <c r="C2" s="91" t="s">
        <v>86</v>
      </c>
      <c r="D2" s="91" t="s">
        <v>87</v>
      </c>
      <c r="E2" s="92" t="s">
        <v>88</v>
      </c>
    </row>
    <row r="3" spans="1:5" x14ac:dyDescent="0.2">
      <c r="A3" s="94" t="s">
        <v>89</v>
      </c>
      <c r="B3" s="11">
        <v>2800000</v>
      </c>
      <c r="C3" s="12">
        <v>2400000</v>
      </c>
      <c r="D3" s="95" t="s">
        <v>90</v>
      </c>
      <c r="E3" s="96" t="s">
        <v>90</v>
      </c>
    </row>
    <row r="4" spans="1:5" ht="15" thickBot="1" x14ac:dyDescent="0.25">
      <c r="A4" s="97" t="s">
        <v>91</v>
      </c>
      <c r="B4" s="98">
        <v>980000</v>
      </c>
      <c r="C4" s="99">
        <v>3360000</v>
      </c>
      <c r="D4" s="99">
        <v>954000</v>
      </c>
      <c r="E4" s="100">
        <v>1431000</v>
      </c>
    </row>
    <row r="5" spans="1:5" ht="15" thickTop="1" x14ac:dyDescent="0.2"/>
    <row r="6" spans="1:5" x14ac:dyDescent="0.2">
      <c r="A6" s="101" t="s">
        <v>92</v>
      </c>
      <c r="B6">
        <v>140</v>
      </c>
    </row>
    <row r="7" spans="1:5" x14ac:dyDescent="0.2">
      <c r="A7" s="101" t="s">
        <v>93</v>
      </c>
      <c r="B7">
        <v>120</v>
      </c>
    </row>
    <row r="9" spans="1:5" x14ac:dyDescent="0.2">
      <c r="B9" t="s">
        <v>91</v>
      </c>
      <c r="C9" t="s">
        <v>94</v>
      </c>
      <c r="D9" t="s">
        <v>95</v>
      </c>
    </row>
    <row r="10" spans="1:5" x14ac:dyDescent="0.2">
      <c r="A10" t="s">
        <v>96</v>
      </c>
      <c r="B10" s="2">
        <v>416000</v>
      </c>
      <c r="C10" s="39">
        <v>2600</v>
      </c>
      <c r="D10">
        <v>0.5</v>
      </c>
    </row>
    <row r="11" spans="1:5" x14ac:dyDescent="0.2">
      <c r="A11" t="s">
        <v>97</v>
      </c>
      <c r="B11" s="2">
        <v>544000</v>
      </c>
      <c r="C11" s="39">
        <v>3200</v>
      </c>
      <c r="D11">
        <v>0.25</v>
      </c>
    </row>
    <row r="14" spans="1:5" ht="15" x14ac:dyDescent="0.25">
      <c r="A14" s="1" t="s">
        <v>98</v>
      </c>
    </row>
    <row r="15" spans="1:5" x14ac:dyDescent="0.2">
      <c r="A15" s="3" t="s">
        <v>99</v>
      </c>
    </row>
    <row r="16" spans="1:5" x14ac:dyDescent="0.2">
      <c r="A16" t="s">
        <v>3</v>
      </c>
      <c r="B16">
        <f>B4*100/B3</f>
        <v>35</v>
      </c>
      <c r="C16" t="s">
        <v>100</v>
      </c>
    </row>
    <row r="17" spans="1:3" x14ac:dyDescent="0.2">
      <c r="A17" t="s">
        <v>6</v>
      </c>
      <c r="B17">
        <f>C4*100/C3</f>
        <v>140</v>
      </c>
      <c r="C17" t="s">
        <v>100</v>
      </c>
    </row>
    <row r="18" spans="1:3" x14ac:dyDescent="0.2">
      <c r="A18" t="s">
        <v>76</v>
      </c>
      <c r="B18">
        <f>D4*100/(B3+B4+C3+C4)</f>
        <v>10</v>
      </c>
      <c r="C18" t="s">
        <v>100</v>
      </c>
    </row>
    <row r="19" spans="1:3" x14ac:dyDescent="0.2">
      <c r="A19" t="s">
        <v>77</v>
      </c>
      <c r="B19">
        <f>E4*100/(B3+B4+C3+C4)</f>
        <v>15</v>
      </c>
      <c r="C19" t="s">
        <v>100</v>
      </c>
    </row>
    <row r="20" spans="1:3" x14ac:dyDescent="0.2">
      <c r="A20" s="3" t="s">
        <v>101</v>
      </c>
    </row>
    <row r="21" spans="1:3" x14ac:dyDescent="0.2">
      <c r="A21" t="s">
        <v>92</v>
      </c>
      <c r="B21" s="2">
        <f>B6</f>
        <v>140</v>
      </c>
    </row>
    <row r="22" spans="1:3" x14ac:dyDescent="0.2">
      <c r="A22" t="s">
        <v>102</v>
      </c>
      <c r="B22" s="2">
        <f>B21*B16/100</f>
        <v>49</v>
      </c>
    </row>
    <row r="23" spans="1:3" x14ac:dyDescent="0.2">
      <c r="A23" t="s">
        <v>93</v>
      </c>
      <c r="B23" s="2">
        <f>B7</f>
        <v>120</v>
      </c>
    </row>
    <row r="24" spans="1:3" x14ac:dyDescent="0.2">
      <c r="A24" t="s">
        <v>103</v>
      </c>
      <c r="B24" s="51">
        <f>B23*B17/100</f>
        <v>168</v>
      </c>
    </row>
    <row r="25" spans="1:3" x14ac:dyDescent="0.2">
      <c r="A25" t="s">
        <v>104</v>
      </c>
      <c r="B25" s="2">
        <f>SUM(B21:B24)</f>
        <v>477</v>
      </c>
    </row>
    <row r="26" spans="1:3" x14ac:dyDescent="0.2">
      <c r="A26" t="s">
        <v>105</v>
      </c>
      <c r="B26" s="2">
        <f>B25*B18/100</f>
        <v>47.7</v>
      </c>
    </row>
    <row r="27" spans="1:3" x14ac:dyDescent="0.2">
      <c r="A27" t="s">
        <v>106</v>
      </c>
      <c r="B27" s="51">
        <f>B25*B19/100</f>
        <v>71.55</v>
      </c>
    </row>
    <row r="28" spans="1:3" ht="15" x14ac:dyDescent="0.25">
      <c r="A28" t="s">
        <v>107</v>
      </c>
      <c r="B28" s="102">
        <f>B25+B26+B27</f>
        <v>596.25</v>
      </c>
    </row>
    <row r="30" spans="1:3" ht="15" x14ac:dyDescent="0.25">
      <c r="A30" s="1" t="s">
        <v>108</v>
      </c>
    </row>
    <row r="31" spans="1:3" x14ac:dyDescent="0.2">
      <c r="A31" s="3" t="s">
        <v>109</v>
      </c>
    </row>
    <row r="32" spans="1:3" x14ac:dyDescent="0.2">
      <c r="A32" t="s">
        <v>96</v>
      </c>
      <c r="B32" s="2">
        <f>B10/C10</f>
        <v>160</v>
      </c>
    </row>
    <row r="33" spans="1:3" x14ac:dyDescent="0.2">
      <c r="A33" t="s">
        <v>97</v>
      </c>
      <c r="B33" s="2">
        <f>B11/C11</f>
        <v>170</v>
      </c>
    </row>
    <row r="34" spans="1:3" x14ac:dyDescent="0.2">
      <c r="A34" s="3" t="s">
        <v>110</v>
      </c>
    </row>
    <row r="35" spans="1:3" x14ac:dyDescent="0.2">
      <c r="A35" t="s">
        <v>111</v>
      </c>
      <c r="B35" s="2">
        <f>C4-B10-B11</f>
        <v>2400000</v>
      </c>
    </row>
    <row r="36" spans="1:3" x14ac:dyDescent="0.2">
      <c r="A36" t="s">
        <v>112</v>
      </c>
      <c r="B36">
        <f>B35*100/C3</f>
        <v>100</v>
      </c>
      <c r="C36" t="s">
        <v>100</v>
      </c>
    </row>
    <row r="37" spans="1:3" x14ac:dyDescent="0.2">
      <c r="A37" s="3" t="s">
        <v>101</v>
      </c>
    </row>
    <row r="38" spans="1:3" x14ac:dyDescent="0.2">
      <c r="A38" t="s">
        <v>92</v>
      </c>
      <c r="B38" s="2">
        <f>B21</f>
        <v>140</v>
      </c>
    </row>
    <row r="39" spans="1:3" x14ac:dyDescent="0.2">
      <c r="A39" t="s">
        <v>102</v>
      </c>
      <c r="B39" s="2">
        <f>B22</f>
        <v>49</v>
      </c>
    </row>
    <row r="40" spans="1:3" x14ac:dyDescent="0.2">
      <c r="A40" t="s">
        <v>113</v>
      </c>
      <c r="B40" s="2">
        <f>D10*B32</f>
        <v>80</v>
      </c>
    </row>
    <row r="41" spans="1:3" x14ac:dyDescent="0.2">
      <c r="A41" t="s">
        <v>114</v>
      </c>
      <c r="B41" s="2">
        <f>D11*B33</f>
        <v>42.5</v>
      </c>
    </row>
    <row r="42" spans="1:3" x14ac:dyDescent="0.2">
      <c r="A42" t="s">
        <v>93</v>
      </c>
      <c r="B42" s="2">
        <f>B23</f>
        <v>120</v>
      </c>
    </row>
    <row r="43" spans="1:3" x14ac:dyDescent="0.2">
      <c r="A43" t="s">
        <v>115</v>
      </c>
      <c r="B43" s="51">
        <f>B36/100*B42</f>
        <v>120</v>
      </c>
    </row>
    <row r="44" spans="1:3" x14ac:dyDescent="0.2">
      <c r="A44" t="s">
        <v>104</v>
      </c>
      <c r="B44" s="2">
        <f>SUM(B38:B43)</f>
        <v>551.5</v>
      </c>
    </row>
    <row r="45" spans="1:3" x14ac:dyDescent="0.2">
      <c r="A45" t="s">
        <v>105</v>
      </c>
      <c r="B45" s="2">
        <f>B18/100*B44</f>
        <v>55.150000000000006</v>
      </c>
    </row>
    <row r="46" spans="1:3" x14ac:dyDescent="0.2">
      <c r="A46" t="s">
        <v>106</v>
      </c>
      <c r="B46" s="51">
        <f>B19/100*B44</f>
        <v>82.724999999999994</v>
      </c>
    </row>
    <row r="47" spans="1:3" ht="15" x14ac:dyDescent="0.25">
      <c r="A47" t="s">
        <v>107</v>
      </c>
      <c r="B47" s="102">
        <f>B44+B45+B46</f>
        <v>689.375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05302-5DBC-4B4A-9952-C5E0EF7920F7}">
  <dimension ref="A1:F16"/>
  <sheetViews>
    <sheetView tabSelected="1" workbookViewId="0">
      <selection activeCell="B19" sqref="B19"/>
    </sheetView>
  </sheetViews>
  <sheetFormatPr baseColWidth="10" defaultRowHeight="14.25" x14ac:dyDescent="0.2"/>
  <cols>
    <col min="1" max="1" width="5.5" customWidth="1"/>
    <col min="2" max="2" width="20.375" customWidth="1"/>
    <col min="3" max="4" width="14.375" customWidth="1"/>
    <col min="5" max="5" width="21.625" customWidth="1"/>
    <col min="6" max="6" width="25.125" customWidth="1"/>
  </cols>
  <sheetData>
    <row r="1" spans="1:6" ht="15" thickBot="1" x14ac:dyDescent="0.25"/>
    <row r="2" spans="1:6" s="93" customFormat="1" ht="15.75" thickTop="1" thickBot="1" x14ac:dyDescent="0.25">
      <c r="A2" s="89" t="s">
        <v>116</v>
      </c>
      <c r="B2" s="103" t="s">
        <v>117</v>
      </c>
      <c r="C2" s="104" t="s">
        <v>118</v>
      </c>
    </row>
    <row r="3" spans="1:6" x14ac:dyDescent="0.2">
      <c r="A3" s="105" t="s">
        <v>119</v>
      </c>
      <c r="B3" s="106">
        <v>2000</v>
      </c>
      <c r="C3" s="107">
        <v>0.8</v>
      </c>
    </row>
    <row r="4" spans="1:6" x14ac:dyDescent="0.2">
      <c r="A4" s="108" t="s">
        <v>120</v>
      </c>
      <c r="B4" s="109">
        <v>6000</v>
      </c>
      <c r="C4" s="110">
        <v>1</v>
      </c>
    </row>
    <row r="5" spans="1:6" ht="15" thickBot="1" x14ac:dyDescent="0.25">
      <c r="A5" s="97" t="s">
        <v>121</v>
      </c>
      <c r="B5" s="111">
        <v>10000</v>
      </c>
      <c r="C5" s="112">
        <v>1.5</v>
      </c>
    </row>
    <row r="6" spans="1:6" ht="15" thickTop="1" x14ac:dyDescent="0.2">
      <c r="A6" s="93"/>
      <c r="B6" s="73"/>
      <c r="C6" s="113"/>
    </row>
    <row r="7" spans="1:6" x14ac:dyDescent="0.2">
      <c r="A7" s="101" t="s">
        <v>122</v>
      </c>
      <c r="B7" s="73"/>
      <c r="C7" s="114">
        <v>113000</v>
      </c>
    </row>
    <row r="9" spans="1:6" ht="15" x14ac:dyDescent="0.25">
      <c r="A9" s="115" t="s">
        <v>123</v>
      </c>
    </row>
    <row r="10" spans="1:6" s="93" customFormat="1" x14ac:dyDescent="0.2">
      <c r="A10" s="93" t="s">
        <v>116</v>
      </c>
      <c r="B10" s="93" t="s">
        <v>117</v>
      </c>
      <c r="C10" s="93" t="s">
        <v>118</v>
      </c>
      <c r="D10" s="93" t="s">
        <v>124</v>
      </c>
      <c r="E10" s="93" t="s">
        <v>125</v>
      </c>
      <c r="F10" s="93" t="s">
        <v>126</v>
      </c>
    </row>
    <row r="11" spans="1:6" x14ac:dyDescent="0.2">
      <c r="A11" s="93" t="str">
        <f>A3</f>
        <v>A</v>
      </c>
      <c r="B11" s="39">
        <f>B3</f>
        <v>2000</v>
      </c>
      <c r="C11" s="52">
        <f>C3</f>
        <v>0.8</v>
      </c>
      <c r="D11" s="39">
        <f>B11*C11</f>
        <v>1600</v>
      </c>
      <c r="E11" s="2">
        <f>D15*C11</f>
        <v>4</v>
      </c>
      <c r="F11" s="2">
        <f>E11*B11</f>
        <v>8000</v>
      </c>
    </row>
    <row r="12" spans="1:6" x14ac:dyDescent="0.2">
      <c r="A12" s="93" t="str">
        <f t="shared" ref="A12:C13" si="0">A4</f>
        <v>B</v>
      </c>
      <c r="B12" s="39">
        <f t="shared" si="0"/>
        <v>6000</v>
      </c>
      <c r="C12" s="52">
        <f t="shared" si="0"/>
        <v>1</v>
      </c>
      <c r="D12" s="39">
        <f t="shared" ref="D12:D13" si="1">B12*C12</f>
        <v>6000</v>
      </c>
      <c r="E12" s="2">
        <f>D15*C12</f>
        <v>5</v>
      </c>
      <c r="F12" s="2">
        <f t="shared" ref="F12:F13" si="2">E12*B12</f>
        <v>30000</v>
      </c>
    </row>
    <row r="13" spans="1:6" x14ac:dyDescent="0.2">
      <c r="A13" s="93" t="str">
        <f t="shared" si="0"/>
        <v>C</v>
      </c>
      <c r="B13" s="39">
        <f t="shared" si="0"/>
        <v>10000</v>
      </c>
      <c r="C13" s="52">
        <f t="shared" si="0"/>
        <v>1.5</v>
      </c>
      <c r="D13" s="116">
        <f t="shared" si="1"/>
        <v>15000</v>
      </c>
      <c r="E13" s="2">
        <f>C13*D15</f>
        <v>7.5</v>
      </c>
      <c r="F13" s="51">
        <f t="shared" si="2"/>
        <v>75000</v>
      </c>
    </row>
    <row r="14" spans="1:6" x14ac:dyDescent="0.2">
      <c r="A14" s="101"/>
      <c r="D14" s="39">
        <f>SUM(D11:D13)</f>
        <v>22600</v>
      </c>
      <c r="F14" s="2">
        <f>SUM(F11:F13)</f>
        <v>113000</v>
      </c>
    </row>
    <row r="15" spans="1:6" x14ac:dyDescent="0.2">
      <c r="A15" s="101" t="s">
        <v>127</v>
      </c>
      <c r="D15" s="2">
        <f>C7/D14</f>
        <v>5</v>
      </c>
    </row>
    <row r="16" spans="1:6" x14ac:dyDescent="0.2">
      <c r="A16" s="10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III.4.1</vt:lpstr>
      <vt:lpstr>III.4.6</vt:lpstr>
      <vt:lpstr>III.5.3</vt:lpstr>
      <vt:lpstr>III.5.9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Winzker</dc:creator>
  <cp:lastModifiedBy>Frank Winzker</cp:lastModifiedBy>
  <dcterms:created xsi:type="dcterms:W3CDTF">2023-11-04T08:30:25Z</dcterms:created>
  <dcterms:modified xsi:type="dcterms:W3CDTF">2023-11-04T08:35:05Z</dcterms:modified>
</cp:coreProperties>
</file>